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https://politecnicobari.sharepoint.com/sites/spv/Documenti condivisi/Relazioni_performance/Relperf2024/Definitivi da pubblicare/"/>
    </mc:Choice>
  </mc:AlternateContent>
  <xr:revisionPtr revIDLastSave="0" documentId="8_{A2BA7D10-C843-5C45-901B-93E094F4C8FF}" xr6:coauthVersionLast="47" xr6:coauthVersionMax="47" xr10:uidLastSave="{00000000-0000-0000-0000-000000000000}"/>
  <bookViews>
    <workbookView xWindow="0" yWindow="760" windowWidth="29040" windowHeight="15720" tabRatio="500" activeTab="1" xr2:uid="{00000000-000D-0000-FFFF-FFFF00000000}"/>
  </bookViews>
  <sheets>
    <sheet name="CS_DETTAGLIO STRUTTURE" sheetId="6" r:id="rId1"/>
    <sheet name="CS_TOTALE_DG" sheetId="3" r:id="rId2"/>
  </sheets>
  <definedNames>
    <definedName name="_xlnm._FilterDatabase" localSheetId="0" hidden="1">'CS_DETTAGLIO STRUTTURE'!$A$1:$O$135</definedName>
    <definedName name="_xlnm._FilterDatabase" localSheetId="1" hidden="1">CS_TOTALE_DG!$A$1:$J$43</definedName>
    <definedName name="_xlnm.Print_Area" localSheetId="0">'CS_DETTAGLIO STRUTTURE'!$A$1:$L$101</definedName>
    <definedName name="Print_Area_0" localSheetId="0">'CS_DETTAGLIO STRUTTURE'!$A$1:$K$1</definedName>
    <definedName name="Print_Area_0_0" localSheetId="0">'CS_DETTAGLIO STRUTTURE'!$A$1:$K$1</definedName>
    <definedName name="Print_Area_0_0_0" localSheetId="0">'CS_DETTAGLIO STRUTTURE'!$A$1:$K$1</definedName>
    <definedName name="Print_Area_0_0_0_0" localSheetId="0">'CS_DETTAGLIO STRUTTURE'!$A$1:$K$1</definedName>
    <definedName name="Print_Area_0_0_0_0_0" localSheetId="0">'CS_DETTAGLIO STRUTTURE'!$A$1:$K$1</definedName>
    <definedName name="Print_Area_0_0_0_0_0_0" localSheetId="0">'CS_DETTAGLIO STRUTTURE'!$A$1:$K$1</definedName>
    <definedName name="Print_Area_0_0_0_0_0_0_0" localSheetId="0">'CS_DETTAGLIO STRUTTURE'!$A$1:$K$1</definedName>
    <definedName name="Print_Area_0_0_0_0_0_0_0_0" localSheetId="0">'CS_DETTAGLIO STRUTTURE'!$A$1:$K$1</definedName>
    <definedName name="Print_Area_0_0_0_0_0_0_0_0_0" localSheetId="0">'CS_DETTAGLIO STRUTTURE'!$A$1:$K$1</definedName>
    <definedName name="Print_Area_0_0_0_0_0_0_0_0_0_0" localSheetId="0">'CS_DETTAGLIO STRUTTURE'!$A$1:$K$1</definedName>
    <definedName name="Print_Titles_0" localSheetId="0">'CS_DETTAGLIO STRUTTURE'!$1:$1</definedName>
    <definedName name="Print_Titles_0_0" localSheetId="0">'CS_DETTAGLIO STRUTTURE'!$1:$1</definedName>
    <definedName name="Print_Titles_0_0_0" localSheetId="0">'CS_DETTAGLIO STRUTTURE'!$1:$1</definedName>
    <definedName name="Print_Titles_0_0_0_0" localSheetId="0">'CS_DETTAGLIO STRUTTURE'!$1:$1</definedName>
    <definedName name="Print_Titles_0_0_0_0_0" localSheetId="0">'CS_DETTAGLIO STRUTTURE'!$1:$1</definedName>
    <definedName name="Print_Titles_0_0_0_0_0_0" localSheetId="0">'CS_DETTAGLIO STRUTTURE'!$1:$1</definedName>
    <definedName name="Print_Titles_0_0_0_0_0_0_0" localSheetId="0">'CS_DETTAGLIO STRUTTURE'!$1:$1</definedName>
    <definedName name="Print_Titles_0_0_0_0_0_0_0_0" localSheetId="0">'CS_DETTAGLIO STRUTTURE'!$1:$1</definedName>
    <definedName name="Print_Titles_0_0_0_0_0_0_0_0_0" localSheetId="0">'CS_DETTAGLIO STRUTTURE'!$1:$1</definedName>
    <definedName name="Print_Titles_0_0_0_0_0_0_0_0_0_0" localSheetId="0">'CS_DETTAGLIO STRUTTURE'!$1:$1</definedName>
    <definedName name="_xlnm.Print_Titles" localSheetId="0">'CS_DETTAGLIO STRUTTURE'!$1:$1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90" i="6" l="1"/>
  <c r="I91" i="6"/>
  <c r="I108" i="6"/>
  <c r="I109" i="6" l="1"/>
  <c r="I107" i="6"/>
  <c r="I106" i="6"/>
  <c r="I105" i="6"/>
  <c r="I104" i="6"/>
  <c r="I103" i="6"/>
  <c r="I41" i="3"/>
  <c r="I43" i="3" s="1"/>
  <c r="I15" i="3"/>
  <c r="I11" i="3"/>
  <c r="I9" i="3"/>
  <c r="I5" i="3"/>
  <c r="I98" i="6"/>
  <c r="I41" i="6" l="1"/>
  <c r="I40" i="6"/>
  <c r="I19" i="6"/>
  <c r="I18" i="6"/>
  <c r="I15" i="6"/>
  <c r="I13" i="6"/>
  <c r="H29" i="3"/>
  <c r="H28" i="3"/>
  <c r="G135" i="6"/>
  <c r="F135" i="6"/>
  <c r="E135" i="6"/>
  <c r="G133" i="6"/>
  <c r="G110" i="6"/>
  <c r="F110" i="6"/>
  <c r="G109" i="6"/>
  <c r="G108" i="6"/>
  <c r="F108" i="6"/>
  <c r="D106" i="6"/>
  <c r="D105" i="6"/>
  <c r="D104" i="6"/>
  <c r="D103" i="6"/>
  <c r="G98" i="6"/>
  <c r="F98" i="6"/>
  <c r="G91" i="6"/>
  <c r="F91" i="6"/>
  <c r="G90" i="6"/>
  <c r="F90" i="6"/>
  <c r="H89" i="6"/>
  <c r="G89" i="6"/>
  <c r="F89" i="6"/>
  <c r="H69" i="6"/>
  <c r="G69" i="6"/>
  <c r="G41" i="6"/>
  <c r="G40" i="6"/>
  <c r="G19" i="6"/>
  <c r="G18" i="6"/>
  <c r="F18" i="6"/>
  <c r="G15" i="6"/>
  <c r="G14" i="6"/>
  <c r="H13" i="6"/>
  <c r="G13" i="6"/>
  <c r="G12" i="3"/>
  <c r="G28" i="3"/>
  <c r="G29" i="3"/>
  <c r="G33" i="3"/>
  <c r="F33" i="3"/>
  <c r="F27" i="3"/>
  <c r="F28" i="3"/>
  <c r="F15" i="3"/>
  <c r="F12" i="3"/>
  <c r="F11" i="3"/>
  <c r="F9" i="3"/>
  <c r="F6" i="3"/>
  <c r="F5" i="3"/>
  <c r="E33" i="3"/>
  <c r="E29" i="3"/>
  <c r="E28" i="3"/>
  <c r="E12" i="3"/>
  <c r="E11" i="3"/>
  <c r="E5" i="3"/>
  <c r="D33" i="3"/>
  <c r="D41" i="3"/>
  <c r="D43" i="3" s="1"/>
  <c r="H41" i="3" l="1"/>
  <c r="H43" i="3" s="1"/>
  <c r="F41" i="3"/>
  <c r="F43" i="3" s="1"/>
  <c r="G41" i="3"/>
  <c r="G43" i="3" s="1"/>
  <c r="E41" i="3"/>
  <c r="E43" i="3" s="1"/>
</calcChain>
</file>

<file path=xl/sharedStrings.xml><?xml version="1.0" encoding="utf-8"?>
<sst xmlns="http://schemas.openxmlformats.org/spreadsheetml/2006/main" count="906" uniqueCount="292">
  <si>
    <t xml:space="preserve"> </t>
  </si>
  <si>
    <t>OBIETTIVI DI MIGLIORAMENTO</t>
  </si>
  <si>
    <t>INDICATORI</t>
  </si>
  <si>
    <t>RISULTATI 2019
(Scala da 1 a 6)</t>
  </si>
  <si>
    <t>RISULTATI 2020
(Scala da 1 a 6)</t>
  </si>
  <si>
    <t>RISULTATI 2021
(Scala da 1 a 6)</t>
  </si>
  <si>
    <t>RISULTATI 2022
(Scala da 1 a 6)</t>
  </si>
  <si>
    <t>RISULTATI 2023
(Scala da 1 a 6)</t>
  </si>
  <si>
    <t>RISULTATI 2024
(Scala da da 1 a 6)</t>
  </si>
  <si>
    <t>STRUTTURA I LIVELLO</t>
  </si>
  <si>
    <t>STRUTTURA II LIVELLO</t>
  </si>
  <si>
    <t>STRUTTURA III LIVELLO</t>
  </si>
  <si>
    <t>customer satisfaction</t>
  </si>
  <si>
    <t>Miglioramento gradimento servizi (CATALOGO/ARCHIVIO RICERCA)</t>
  </si>
  <si>
    <t>DOCENTI, DOTTORANDI, ASSEGNISTI
 In riferimento al supporto per la gestione del catalogo/archivio istituzionale della ricerca [Indichi il livello di soddisfazione]</t>
  </si>
  <si>
    <t>Centro Servizi di Ateneo per la Transizione Digitale</t>
  </si>
  <si>
    <t>Settore Servizi Digitali per gli Studenti e Sistema Bibliotecario di Ateneo, Supporto alla Ricerca</t>
  </si>
  <si>
    <t>Ufficio Servizi Digitali per la Ricerca e il Sistema Bibliotecario di Ateneo</t>
  </si>
  <si>
    <t>Direzione Affari Generali, Servizi Bibliotecari e Legali</t>
  </si>
  <si>
    <t>Settore Sistema Bibliotecario di Ateneo</t>
  </si>
  <si>
    <t>Ufficio digital library</t>
  </si>
  <si>
    <t>Miglioramento gradimento servizi APPELLI DI ESAME E APPELLI DI LAUREA</t>
  </si>
  <si>
    <r>
      <rPr>
        <sz val="10"/>
        <color rgb="FF000000"/>
        <rFont val="Arial"/>
        <family val="2"/>
      </rPr>
      <t xml:space="preserve">DOCENTI, DOTTORANDI, ASSEGNISTI
</t>
    </r>
    <r>
      <rPr>
        <sz val="10"/>
        <color theme="1"/>
        <rFont val="Arial"/>
        <family val="2"/>
      </rPr>
      <t>In riferimento al supporto per la didattica (Appelli d'esame e Appelli di laurea) [Indichi il livello di soddisfazione]</t>
    </r>
  </si>
  <si>
    <t>Settore Servizi per la Didattica Multimediale</t>
  </si>
  <si>
    <t>Tutti gli Uffici</t>
  </si>
  <si>
    <t>Dipartimento di Ingegneria Civile, Ambientale, del Territorio, Edile e di Chimica</t>
  </si>
  <si>
    <t>Dipartimento di Ingegneria Elettrica e dell'Informazione</t>
  </si>
  <si>
    <t>Dipartimento di Meccanica, Matematica e Management</t>
  </si>
  <si>
    <t xml:space="preserve"> ARCOD</t>
  </si>
  <si>
    <t>Miglioramento gradimento servizi APPLICATIVI GESTIONALI (Contabilità, studenti, personale….)</t>
  </si>
  <si>
    <t>PERSONALE TECNICO-AMMINISTRATIVO
In rifrimento agli applicativi gestionali (contabilità, studenti, personale …...)
[Indichi il livello di soddisfazione]</t>
  </si>
  <si>
    <t xml:space="preserve">Settore Servizi Digitali per i Processi Amministrativi </t>
  </si>
  <si>
    <t>Ufficio Processi Amministrativi Digitali</t>
  </si>
  <si>
    <t>Miglioramento gradimento servizi ASSEGNI DI RICERCA e COLLABORAZIONI DI DIDATTICA E DI RICERCA</t>
  </si>
  <si>
    <t>DOCENTI, DOTTORANDI, ASSEGNISTI
 In riferimento al supporto per l' attivazione e gestione degli assegni di ricerca e degli incarichi e collaborazioni di didattica e di ricerca [Indichi il livello di soddisfazione]</t>
  </si>
  <si>
    <t>Direzione Gestione Risorse e Servizi Istituzionali</t>
  </si>
  <si>
    <t>Settore Ricerca, Relazioni internazionali e Post lauream</t>
  </si>
  <si>
    <t>Ufficio Ricerca 
Ufficio ILO</t>
  </si>
  <si>
    <t>Settore Risorse Umane</t>
  </si>
  <si>
    <t xml:space="preserve">Ufficio Contratti di lavoro autonomo e borse di studio </t>
  </si>
  <si>
    <t>Miglioramento gradimento servizi ASSICURAZIONE DELLA QUALITA' DELLA DIDATTICA</t>
  </si>
  <si>
    <t>DOCENTI, DOTTORANDI, ASSEGNISTI
 In riferimento ai servizi di assicurazione della qualità della didattica [Indichi il livello di soddisfazione]</t>
  </si>
  <si>
    <t>Direzione Qualità, Sostenibilità e Innovazione</t>
  </si>
  <si>
    <t>Settore Pianificazione e Valutazione</t>
  </si>
  <si>
    <t>Ufficio supporto AQ</t>
  </si>
  <si>
    <t>Miglioramento gradimento servizi BIBLIOTECHE</t>
  </si>
  <si>
    <t>STUDENTI
Ti ritieni soddisfatto rispetto ai servizi bibliotecari  di Ateneo?</t>
  </si>
  <si>
    <t>Ufficio servizi bibliotecari di ateneo (SBA) - polo architettura
Ufficio servizi bibliotecari di ateneo (SBA) - polo ingegneria</t>
  </si>
  <si>
    <t>Miglioramento gradimento servizi CENTRO LINGUISTICO</t>
  </si>
  <si>
    <t xml:space="preserve">
STUDENTI
Sei complessivamente soddisfatto della qualità dei servizi del Centro linguistico di Ateneo?</t>
  </si>
  <si>
    <t>n.d.</t>
  </si>
  <si>
    <t>Direzione Generale</t>
  </si>
  <si>
    <t>Centro linguistico</t>
  </si>
  <si>
    <t>Miglioramento gradimento servizi COMUNICAZIONE</t>
  </si>
  <si>
    <t>STUDENTI
Sei complessivamente soddisfatto della qualità dei servizi di comunicazione?</t>
  </si>
  <si>
    <t>Unità di staff Comunicazione e marketing istituzionale</t>
  </si>
  <si>
    <t>Ufficio comunicazione, gestione convegni e marketing
Ufficio Eventi, URP e Archivio di Ateneo 
Unità Staff Ufficio Stampa</t>
  </si>
  <si>
    <t>Miglioramento gradimento servizi COMUNICAZIONE SU SOCIAL NETWORK</t>
  </si>
  <si>
    <r>
      <t>DOCENTI, DOTTORANDI, ASSEGNISTI
 In riferimento alla qualità dei servizi di informazione e diffusione informativa attraverso il sito e i social media di Ateneo [Indichi il livello di soddisfazione a: Facebook, Twitter, In</t>
    </r>
    <r>
      <rPr>
        <b/>
        <sz val="10"/>
        <rFont val="Arial"/>
        <family val="2"/>
      </rPr>
      <t>stagram e Linkedln</t>
    </r>
  </si>
  <si>
    <t>tutti gli uffici</t>
  </si>
  <si>
    <t>PERSONALE TECNICO-AMMINISTRATIVO
 In riferimento alla qualità dei servizi di informazione e diffusione informativa attraverso il sito e i social media di Ateneo [Indichi il livello di soddisfazione a: [Facebook, Twitter, Instagram e Linkedln]</t>
  </si>
  <si>
    <t>STUDENTI
Livello di soddisfazione rispetto a: Facebook, Twitter, You Tube, Instagram</t>
  </si>
  <si>
    <t>Miglioramento gradimento servizi DIRITTO ALLO STUDIO</t>
  </si>
  <si>
    <t xml:space="preserve">
STUDENTI
Sei complessivamente soddisfatto della qualità dei servizi di diritto allo studio?</t>
  </si>
  <si>
    <t>Centro Servizi di Ateneo per la Didattica</t>
  </si>
  <si>
    <t>Ufficio Concorsi, immatricolazioni, iscrizioni e diritto allo studio</t>
  </si>
  <si>
    <t>Miglioramento gradimento servizi ESAMI DI STATO</t>
  </si>
  <si>
    <t>DOCENTI, DOTTORANDI, ASSEGNISTI
In riferimento al supporto per la gestione degli esami di stato e il rilascio del relativo titolo [Le procedure sono chiare? Il supporto fornito è utile? Il supporto avviene in tempi adeguati?]</t>
  </si>
  <si>
    <t>Ufficio post lauream</t>
  </si>
  <si>
    <t>Miglioramento gradimento servizi GENERALI E LOGISTICA</t>
  </si>
  <si>
    <t>DOCENTI, DOTTORANDI, ASSEGNISTI
In riferimento ai servizi generali e alla logistica [Il materiale di supporto alle aule (microfono, proiettore...) è adeguato?]</t>
  </si>
  <si>
    <t>PERSONALE TECNICO-AMMINISTRATIVO
In riferimento ai servizi generali e alla logistica [I servizi postali e di protocollo sono adeguati]</t>
  </si>
  <si>
    <t>Settore Servizi Digitali per i Processi Amministrativi</t>
  </si>
  <si>
    <t>Ufficio Flussi documentali e Protocollo Informatico</t>
  </si>
  <si>
    <t>DOCENTI, DOTTORANDI, ASSEGNISTI
In riferimento ai servizi generali e alla logistica [La sicurezza di persone e cose è adeguata?]</t>
  </si>
  <si>
    <t>PERSONALE TECNICO-AMMINISTRATIVO
In riferimento ai servizi generali e alla logistica [La sicurezza di persone e cose è adeguata?]</t>
  </si>
  <si>
    <t>ARCOD</t>
  </si>
  <si>
    <t>Centro Interdipartimentale Magna Grecia</t>
  </si>
  <si>
    <t>RSPP</t>
  </si>
  <si>
    <t>PERSONALE TECNICO-AMMINISTRATIVO
In riferimento ai servizi generali e alla logistica [La  temperatura è confortevole]</t>
  </si>
  <si>
    <t>Settore servizi tecnici</t>
  </si>
  <si>
    <t>Ufficio Patrimonio e gestione contratto di concessione gestione immobiliare integrata e informatizzata dei servizi energia, manutenzione, pulizia e portierato</t>
  </si>
  <si>
    <t>DOCENTI, DOTTORANDI, ASSEGNISTI
In riferimento ai servizi generali e alla logistica [Gli ambienti sono puliti?]</t>
  </si>
  <si>
    <t xml:space="preserve">Settore servizi tecnici </t>
  </si>
  <si>
    <t>DOCENTI, DOTTORANDI, ASSEGNISTI
In riferimento ai servizi generali e alla logistica [Gli spazi/aule sono facilmente identificabili?]</t>
  </si>
  <si>
    <t>DOCENTI, DOTTORANDI, ASSEGNISTI
In riferimento ai servizi generali e alla logistica [La temperatura è confortevole?]</t>
  </si>
  <si>
    <t>PERSONALE TECNICO-AMMINISTRATIVO
In riferimento ai servizi generali e alla logistica [Gli ambienti sono puliti?]</t>
  </si>
  <si>
    <t>Miglioramento gradimento SERVIZI GENERALI, INFRASTRUTTURE E LOGISTICA</t>
  </si>
  <si>
    <t>STUDENTI
Sei complessivamente soddisfatto/a della qualità delle infrastrutture e servizi di campus?</t>
  </si>
  <si>
    <t>Settore Fonia, Reti e Cybersecurity</t>
  </si>
  <si>
    <t xml:space="preserve">Settore Servizi tecnici </t>
  </si>
  <si>
    <t>Miglioramento gradimento servizi GESTIONE AMMISSIONI (Lauree Magistrali, Triennali e Dottorato, dei Piani di studio, del riconoscimento esami e del trasferimento studenti)</t>
  </si>
  <si>
    <t>DOCENTI, DOTTORANDI, ASSEGNISTI
In riferimento al supporto per la gestione delle Ammissioni (Lauree Magistrali, Triennali e Dottorato), dei Piani di studio, del riconoscimento esami e del trasferimento studenti [Indichi il livello di soddisfazione]</t>
  </si>
  <si>
    <t xml:space="preserve">Ufficio Concorsi, immatricolazioni, iscrizioni e diritto allo studio
Ufficio Carriere Studenti
</t>
  </si>
  <si>
    <t>Miglioramento gradimento servizi GESTIONE E INTERVENTI SU PATRIMONIO IMMOBILIARE</t>
  </si>
  <si>
    <t>DOCENTI, DOTTORANDI, ASSEGNISTI
in riferimento al supporto per la gestione e gli interventi sul patrimonio immobiliare [Le procedure sono chiare? Il supporto fornito è utile? Il supporto avviene in tempi adeguati?]</t>
  </si>
  <si>
    <t>Settore Servizi tecnici</t>
  </si>
  <si>
    <t>Ufficio Patrimonio e gestione contratto di concessione gestione immobiliare integrata e informatizzata dei servizi energia, manutenzione, pulizia e portierato
Ufficio Pianificazione e progettazione architettonica</t>
  </si>
  <si>
    <t>PERSONALE TECNICO-AMMINISTRATIVO
In riferimento al supproto per la gestione e gli interventi sul patrimonio immobiliare [Le procedure sono chiare? Il supporto fornito è utile? Il supporto è fornito  in tempi adeguati?]</t>
  </si>
  <si>
    <t>Miglioramento gradimento servizi GESTIONE EVENTI</t>
  </si>
  <si>
    <t>DOCENTI, DOTTORANDI, ASSEGNISTI
 In riferimento alle informazioni fornite dall'Ateneo [La diffusione delle informazioni riguardo ad attività culturali, seminari ed eventi è soddisfacente]</t>
  </si>
  <si>
    <t xml:space="preserve">Ufficio comunicazione, gestione convegni e marketing
Ufficio Eventi, URP e Archivio di Ateneo </t>
  </si>
  <si>
    <t>PERSONALE TECNICO-AMMINISTRATIVO
 In riferimento alle informazioni fornite dall'Ateneo [La diffusione delle informazioni riguardo ad attività culturali, seminari ed eventi è soddisfacente]</t>
  </si>
  <si>
    <t>Miglioramento gradimento servizi GESTIONE GIURIDICA ED AMMINISTRATIVA DELLA CARRIERA</t>
  </si>
  <si>
    <r>
      <t xml:space="preserve">DOCENTI, DOTTORANDI, ASSEGNISTI
In riferimento al supporto per la gestione giuridica ed amministrativa della carriera (ingresso, passaggi di ruolo, congedi, aspettative, afferenze, </t>
    </r>
    <r>
      <rPr>
        <sz val="10"/>
        <color theme="1"/>
        <rFont val="Arial"/>
        <family val="2"/>
      </rPr>
      <t>opzioni a tempo definito etc.) [Si ritiene complessivamente soddisfatto Indichi il livello di soddisfazione</t>
    </r>
    <r>
      <rPr>
        <sz val="10"/>
        <rFont val="Arial"/>
        <family val="2"/>
      </rPr>
      <t>]</t>
    </r>
  </si>
  <si>
    <t xml:space="preserve">Ufficio Carriere, gestione orario di lavoro, anagrafe delle prestazioni, autorizzazioni extra impiego </t>
  </si>
  <si>
    <r>
      <t>PERSONALE TECNICO-AMMINISTRATIVO
In riferimento al supporto per la gestione giuridica ed amministrativa della carriera (ingresso, passaggi di ruolo, congedi, aspettative, part time etc.) [</t>
    </r>
    <r>
      <rPr>
        <strike/>
        <sz val="10"/>
        <rFont val="Arial"/>
        <family val="2"/>
      </rPr>
      <t xml:space="preserve"> </t>
    </r>
    <r>
      <rPr>
        <sz val="10"/>
        <rFont val="Arial"/>
        <family val="2"/>
      </rPr>
      <t>Indichi il livello di soddisfazione]</t>
    </r>
  </si>
  <si>
    <t>Miglioramento gradimento servizi GESTIONE PORTALE WEB</t>
  </si>
  <si>
    <t>DOCENTI, DOTTORANDI, ASSEGNISTI
In riferimento alle informazioni fornite, indichi il livello di soddisfazione rispetto alla facilità di navigazione de: [Il sito dell'Ateneo]</t>
  </si>
  <si>
    <t>Settore Servizi Digitali Generali</t>
  </si>
  <si>
    <t>Ufficio servizi Digitali Strategici 
Ufficio Servizi Cloud</t>
  </si>
  <si>
    <r>
      <rPr>
        <sz val="10"/>
        <color rgb="FF000000"/>
        <rFont val="Arial"/>
        <family val="2"/>
      </rPr>
      <t xml:space="preserve">PERSONALE TECNICO-AMMINISTRATIVO
</t>
    </r>
    <r>
      <rPr>
        <sz val="10"/>
        <color theme="1"/>
        <rFont val="Arial"/>
        <family val="2"/>
      </rPr>
      <t>In riferimento alle informazioni fornite, indichi il livello di soddisfazione rispetto alla facilità di navigazione de: [Il sito dell'Ateneo]</t>
    </r>
  </si>
  <si>
    <t>Ufficio servizi Digitali Strategici 
Ufficio Servizi Cloud</t>
  </si>
  <si>
    <t>DOCENTI, DOTTORANDI, ASSEGNISTI
In riferimento alle informazioni fornite, indichi il livello di soddisfazione rispetto alla facilità di navigazione de: [Il sito/la pagina di Dipartimento]</t>
  </si>
  <si>
    <t xml:space="preserve">PERSONALE TECNICO-AMMINISTRATIVO
In riferimento alle informazioni fornite, indichi il livello di soddisfazione rispetto alla facilità di navigazione de: [Il sito/la pagina di Dipartimento] </t>
  </si>
  <si>
    <t>Miglioramento gradimento servizi GESTIONE PROGETTI (Budget, Rendicontazione)</t>
  </si>
  <si>
    <t>DOCENTI, DOTTORANDI, ASSEGNISTI
In riferimento al supporto per la gestione dei progetti (Budget, rendicontazione) [Indichi il livello di soddisfazione]</t>
  </si>
  <si>
    <t>Centro dei Servizi amministrativo-contabili</t>
  </si>
  <si>
    <t xml:space="preserve">Ufficio Progetti di Ricerca e Rendicontazione 
</t>
  </si>
  <si>
    <t>Miglioramento gradimento servizi GESTIONE PROPRIETA' INTELLETTUALE</t>
  </si>
  <si>
    <t>DOCENTI, DOTTORANDI, ASSEGNISTI
In riferimento al supporto per la gestione proprietà intellettuale (contratti, convenzioni, quadro PI) [Indichi il livello di soddisfazione]</t>
  </si>
  <si>
    <t>Miglioramento gradimento servizi GESTIONE VISITING PROFESSORS</t>
  </si>
  <si>
    <r>
      <t xml:space="preserve">DOCENTI, DOTTORANDI, ASSEGNISTI
In riferimento al supporto per la gestione dei Visiting Professors (invito, attivazione, accoglienza, supporto al docente ospitante, supporto al visiting) </t>
    </r>
    <r>
      <rPr>
        <strike/>
        <sz val="10"/>
        <color theme="1"/>
        <rFont val="Arial"/>
        <family val="2"/>
      </rPr>
      <t>[</t>
    </r>
    <r>
      <rPr>
        <sz val="10"/>
        <color theme="1"/>
        <rFont val="Arial"/>
        <family val="2"/>
      </rPr>
      <t>Indichi il livello di soddisfazione]</t>
    </r>
  </si>
  <si>
    <t>Ufficio Relazioni Internazionali</t>
  </si>
  <si>
    <t>Miglioramento gradimento servizi HELPDESK INFORMATICO</t>
  </si>
  <si>
    <t>DOCENTI, DOTTORANDI, ASSEGNISTI
In riferimento al servizio Help-Desk informatico [Indichi il livello di soddisfazione]</t>
  </si>
  <si>
    <t xml:space="preserve">Settore Servizi Digitali per gli Studenti e Sistema Bibliotecario di Ateneo, Supporto alla Ricerca
Settore Servizi Digitali per i Processi Amministrativi
Settore Servizi Digitali Generali 
</t>
  </si>
  <si>
    <t xml:space="preserve">Ufficio Servizi Digitali per la Ricerca e il Sistema Bibliotecario di Ateneo
Ufficio Servizi Digitali per gli Studenti
Ufficio Gestione dell'Identità Digitale
Ufficio Processi Amministrativi Digitali
Ufficio Servizi Digitali Strategici
Ufficio Servizi Cloud
</t>
  </si>
  <si>
    <t>PERSONALE TECNICO-AMMINISTRATIVO
In riferimento al servizio Help-Desk informatico [Indichi il livello di soddisfazione]</t>
  </si>
  <si>
    <t xml:space="preserve">Settore Servizi Digitali per i Processi Amministrativi
Settore Servizi Digitali Generali </t>
  </si>
  <si>
    <t>Ufficio Processi Amministrativi Digitali
Ufficio Servizi Cloud
Ufficio Servizi Digitali Strategici</t>
  </si>
  <si>
    <t xml:space="preserve">Miglioramento gradimento servizi INFO SU BANDI E FINANZIAMENTI </t>
  </si>
  <si>
    <t>DOCENTI, DOTTORANDI, ASSEGNISTI
In riferimento alle informazioni e promozione sui bandi ed opportunità di finanziamento [Indichi il livello di soddisfazione]</t>
  </si>
  <si>
    <t>Ufficio Ricerca 
Ufficio ILO
Ufficio post lauream</t>
  </si>
  <si>
    <t>Miglioramento gradimento servizi INTERNAZIONALIZZAZIONE</t>
  </si>
  <si>
    <r>
      <t xml:space="preserve">STUDENTI
Sei </t>
    </r>
    <r>
      <rPr>
        <sz val="10"/>
        <color rgb="FF000000"/>
        <rFont val="Arial"/>
        <family val="2"/>
      </rPr>
      <t>soddisfatto della qualità dei servizi di internazionalizzazione?</t>
    </r>
  </si>
  <si>
    <t>Miglioramento gradimento servizi INTERVENTI DI MANUTENZIONE</t>
  </si>
  <si>
    <t>DOCENTI, DOTTORANDI, ASSEGNISTI
In riferimento agli interventi di manutenzione [Indichi il livello di soddisfazione]</t>
  </si>
  <si>
    <t>PERSONALE TECNICO-AMMINISTRATIVO
In riferimento agli interventi di manutenzione [Indichi il livello di soddisfazione]</t>
  </si>
  <si>
    <t>Miglioramento gradimento servizi JOB PLACEMENT</t>
  </si>
  <si>
    <t xml:space="preserve">
STUDENTI
Sei complessivamente soddisfatto della qualità dei servizi di job placement?</t>
  </si>
  <si>
    <t>Ufficio Placement / Career Service</t>
  </si>
  <si>
    <t>Miglioramento gradimento servizi LABIT</t>
  </si>
  <si>
    <t>STUDENTI
Sei soddisfatto della qualità del servizio del Lab.i.t.?</t>
  </si>
  <si>
    <t>Miglioramento gradimento servizi LABORATORI DI RICERCA</t>
  </si>
  <si>
    <t>DOCENTI, DOTTORANDI, ASSEGNISTI
In riferimento ai laboratori di ricerca [Si ritiene soddisfatto del supporto tecnico fornito]</t>
  </si>
  <si>
    <t>Miglioramento gradimento servizi LABORATORI DIDATTICI</t>
  </si>
  <si>
    <t>DOCENTI, DOTTORANDI, ASSEGNISTI
 In riferimento ai laboratori didattici [Si ritiene soddisfatto del supporto tecnico fornito]</t>
  </si>
  <si>
    <t>Miglioramento gradimento servizi OFFERTA FORMATIVA</t>
  </si>
  <si>
    <t>DOCENTI, DOTTORANDI, ASSEGNISTI
In riferimento al supporto per la gestione dell'offerta formativa [Le procedure sono chiare? Il supporto fornito è utile? Il supporto avviene in tempi adeguati?]</t>
  </si>
  <si>
    <t>Miglioramento gradimento servizi OPERAZIONI ON LINE BIBLIOTECHE</t>
  </si>
  <si>
    <t>DOCENTI, DOTTORANDI, ASSEGNISTI
In riferimento alle operazioni on-line [Indichi il livello di soddisfazione]</t>
  </si>
  <si>
    <t>N/R</t>
  </si>
  <si>
    <t>Miglioramento gradimento servizi ORIENTAMENTO</t>
  </si>
  <si>
    <t>STUDENTI
Sei complessivamente soddisfatto della qualità del servizio di orientamento?</t>
  </si>
  <si>
    <t>Ufficio orientamento e tirocini</t>
  </si>
  <si>
    <t>Miglioramento gradimento servizi PAGAMENTO COMPENSI C/TERZI</t>
  </si>
  <si>
    <t>DOCENTI, DOTTORANDI, ASSEGNISTI
In riferimento al supporto per la liquidazione dei compensi conto terzi [Indichi il livello di soddisfazione]</t>
  </si>
  <si>
    <t>Ufficio Attività commerciale</t>
  </si>
  <si>
    <t>Ufficio  trattamenti economici e servizi previdenziali</t>
  </si>
  <si>
    <t>Settore Bilancio, Programmazione e adempimenti Fiscali</t>
  </si>
  <si>
    <t>Miglioramento gradimento servizi PORTALE ESSE3</t>
  </si>
  <si>
    <t>STUDENTI
Il portale ESSE3 studenti è funzionale e utile ?</t>
  </si>
  <si>
    <t>Ufficio Servizi Digitali per gli Studenti</t>
  </si>
  <si>
    <t>Miglioramento gradimento servizi PORTALE WEB</t>
  </si>
  <si>
    <t>STUDENTI
Il portale web di Ateneo è facilmente navigabile?</t>
  </si>
  <si>
    <t>Miglioramento gradimento servizi POSTA ELETTRONICA E ALTRI SERVIZI CLOUD (Web conference, Storage….)</t>
  </si>
  <si>
    <t>DOCENTI, DOTTORANDI, ASSEGNISTI
 In riferimento alla casella di posta elettronica personale e agli altri servizi cloud (WebConference, Storage...) [Indichi il livello di soddisfazione]</t>
  </si>
  <si>
    <t>Ufficio Servizi Cloud
Ufficio Servizi Digitali Strategici</t>
  </si>
  <si>
    <t>PERSONALE TECNICO-AMMINISTRATIVO
In riferimento alla casella di posta elettronica personale e agli altri servizi cloud (WebConference, Storage....) [Indichi il livello di soddisfazione]</t>
  </si>
  <si>
    <t>Miglioramento gradimento servizi PROMOZIONE IMMAGINE</t>
  </si>
  <si>
    <t>DOCENTI, DOTTORANDI, ASSEGNISTI
 In riferimento alla promozione esterna dell'immagine dell'Ateneo [L'immagine dell'Ateneo è valorizzata attraverso i media]</t>
  </si>
  <si>
    <t xml:space="preserve">Segreteria di Rettorato e di Direzione Generale </t>
  </si>
  <si>
    <r>
      <t xml:space="preserve">PERSONALE TECNICO-AMMINISTRATIVO
</t>
    </r>
    <r>
      <rPr>
        <sz val="10"/>
        <color theme="1"/>
        <rFont val="Arial"/>
        <family val="2"/>
      </rPr>
      <t>In riferimento alla promozione esterna dell'immagine dell'Ateneo [L'immagine dell'Ateneo è valorizzata attraverso i media]</t>
    </r>
  </si>
  <si>
    <t>Miglioramento gradimento servizi RETE DATI</t>
  </si>
  <si>
    <t>STUDENTI
La connettività (rete cablata, rete wireless, prese corrente) è accessibile ed adeguata</t>
  </si>
  <si>
    <t>Ufficio Reti, Infrastrutture e Cybersecurity</t>
  </si>
  <si>
    <t>DOCENTI, DOTTORANDI, ASSEGNISTI
In riferimento alla rete Wi-Fi [indichi il livello di soddisfazione]</t>
  </si>
  <si>
    <r>
      <rPr>
        <sz val="10"/>
        <color rgb="FF000000"/>
        <rFont val="Arial"/>
        <family val="2"/>
      </rPr>
      <t xml:space="preserve">PERSONALE TECNICO-AMMINISTRATIVO
</t>
    </r>
    <r>
      <rPr>
        <sz val="10"/>
        <color theme="1"/>
        <rFont val="Arial"/>
        <family val="2"/>
      </rPr>
      <t>In riferimento alla rete Wi-Fi [Indichi il livello di soddisfazione]</t>
    </r>
  </si>
  <si>
    <t>Miglioramento gradimento servizi RIMBORSO MISSIONI</t>
  </si>
  <si>
    <t>DOCENTI, DOTTORANDI, ASSEGNISTI
In riferimento al rimborso missioni [Indichi il livello di soddisfazione]</t>
  </si>
  <si>
    <t>Ufficio Pagamenti e Missioni</t>
  </si>
  <si>
    <t>PERSONALE TECNICO-AMMINISTRATIVO
In riferimento al rimborso missioni [Le procedure sono chiare? Il supporto fornito è utile? Il rimborso avviene in tempi adeguati?]</t>
  </si>
  <si>
    <t>Miglioramento gradimento servizi SEGRETERIA DIDATTICA DI DIPARTIMENTO</t>
  </si>
  <si>
    <t>STUDENTI
Sei soddisfatto della qualità del servizio ricevuto dalla segreteria studenti del tuo Dipartimento</t>
  </si>
  <si>
    <t>STUDENTI
Se soddisfatto della qualità del servizio ricevuto dalla segreteria studenti del tuo Dipartimento</t>
  </si>
  <si>
    <t>Miglioramento gradimento servizi SEGRETERIA ON-LINE</t>
  </si>
  <si>
    <t xml:space="preserve">
STUDENTI
Le operazioni di segreteria on-line sonochiare e di semplice utilizzo?Le informazioni online sulla carriera universitaria iscrizione agli esami, modalità di pagamento delle tasse) sono adeguate?</t>
  </si>
  <si>
    <t>Miglioramento gradimento servizi SEGRETERIA STUDENTI DI ATENEO</t>
  </si>
  <si>
    <t>STUDENTI
Sei completamente soddisfatto/a della qualità del servizio ricevuto dalla segreteria studenti?</t>
  </si>
  <si>
    <t>Miglioramento gradimento servizi SOSTENIBILITA'</t>
  </si>
  <si>
    <t>DOCENTI, DOTTORANDI, ASSEGNISTI
In riferimento alle azioni e misure dell'ateneo sulla sostenibilità energetica e ambientale [Le azioni intraprese sono efficaci]  In riferimento alle informazioni fornite dall'Ateneo [La diffusione delle informazioni riguardo alla sostenibilità ambientale ed energetica è soddisfacente]</t>
  </si>
  <si>
    <t>Ufficio sostenibilità</t>
  </si>
  <si>
    <t>PERSONALE TECNICO-AMMINISTRATIVO
In riferimento alle azioni e misure dell'ateneo sulla sostenibilità energetica e ambientale [Le azioni intraprese sono efficaci] In riferimento alle informazioni fornite dall'Ateneo [La diffusione delle informazioni riguardo alla sostenibilità ambientale ed energetica è soddisfacente]</t>
  </si>
  <si>
    <t>Miglioramento gradimento servizi SUPPORTO ACQUISTO BENI E SERVIZI</t>
  </si>
  <si>
    <t>DOCENTI, DOTTORANDI, ASSEGNISTI
In riferimento al supporto per l'acquisto di beni e servizi [Le procedure sono chiare? L'attività è svolta in tempi adeguati?]</t>
  </si>
  <si>
    <t xml:space="preserve">
Centro Servizi per gli Acquisti e i Servizi Economali</t>
  </si>
  <si>
    <t xml:space="preserve">tutti gli uffici
</t>
  </si>
  <si>
    <t xml:space="preserve">PERSONALE TECNICO-AMMINISTRATIVO
In riferimento al supporto per l'acquisto di beni e servizi. [Le procedure sono chiare? I tempi sono adeguati?] </t>
  </si>
  <si>
    <t>Settore Affari istituzionali e legali</t>
  </si>
  <si>
    <t>Ufficio procedure di affidamento di beni e servizi di interesse generale dell'Ateneo</t>
  </si>
  <si>
    <t xml:space="preserve">Miglioramento gradimento servizi SUPPORTO ALLA CONTABILITA' </t>
  </si>
  <si>
    <r>
      <rPr>
        <sz val="10"/>
        <color rgb="FF000000"/>
        <rFont val="Arial"/>
        <family val="2"/>
      </rPr>
      <t>PERSONALE TECNICO-AMMINISTRATIVO
In riferimento al supporto alla contab</t>
    </r>
    <r>
      <rPr>
        <sz val="10"/>
        <color theme="1"/>
        <rFont val="Arial"/>
        <family val="2"/>
      </rPr>
      <t>ilità [Indichi il livello di soddisfazione]</t>
    </r>
  </si>
  <si>
    <t>Miglioramento gradimento servizi SUPPORTO AMMINISTRATIVO SCUOLA DI DOTTORATO</t>
  </si>
  <si>
    <t>DOCENTI, DOTTORANDI, ASSEGNISTI
 In riferimento al supporto amministrativo ricevuto al dottorato di ricerca [Indichi il livello di soddisfazione] In riferimento al supporto informativo (reperimento rapido delle informazioni su “come fare per”, modulistica, ecc.) ricevuto, anche online mediante idonei siti web, per la gestione ottimale del percorso di dottorato di ricerca [Si ritiene complessivamente soddisfatto]</t>
  </si>
  <si>
    <t>Miglioramento gradimento servizi SUPPORTO CONSULENZE GIURIDICHE E CONTENZIOSI LEGALI</t>
  </si>
  <si>
    <t>DOCENTI, DOTTORANDI, ASSEGNISTI
In riferimento al supporto per consulenze giuridiche e contenziosi legali [Le procedure sono chiare? Il supporto fornito è utile? Il supporto avviene in tempi adeguati?]</t>
  </si>
  <si>
    <t>PERSONALE TECNICO-AMMINISTRATIVO
In riferimento al supporto per le consulenze giuridiche e contenziosi legali. Le procedure sono chiare? Il supporto fornito è utile? Il supporto avviene in tempi adeguati?</t>
  </si>
  <si>
    <t>Miglioramento gradimento servizi SUPPORTO IN PRESENZA PRESSO LE BIBLIOTECHE</t>
  </si>
  <si>
    <t>DOCENTI, DOTTORANDI, ASSEGNISTI
In riferimento ai servizi in presenza presso e biblioteche [Il patrimonio documentale cartaceo è completo? Gli orari di apertura delle biblioteche sono adeguati?]</t>
  </si>
  <si>
    <t>Miglioramento gradimento servizi SUPPORTO INFORMATIVO PENSIONI</t>
  </si>
  <si>
    <t>DOCENTI, DOTTORANDI, ASSEGNISTI
In riferimento al supporto informativo in materia pensionistica [Le procedure sono chiare? Il supporto fornito è utile? Il supporto avviene in tempi adeguati?]</t>
  </si>
  <si>
    <t>PERSONALE TECNICO-AMMINISTRATIVO
In riferimento al supporto informativo in materia pensionistica. Le procedure sono chiare? Il supporto fornito è utile? Il supporto avviene in tempi adeguati?</t>
  </si>
  <si>
    <t>Miglioramento gradimento servizi SUPPORTO INFORMATIVO STIPENDI</t>
  </si>
  <si>
    <t>DOCENTI, DOTTORANDI, ASSEGNISTI
In riferimento al supporto informativo in materia di stipendi [Le procedure sono chiare? Il supporto fornito è utile? Il supporto avviene in tempi adeguati?]</t>
  </si>
  <si>
    <r>
      <t xml:space="preserve">PERSONALE TECNICO-AMMINISTRATIVO
</t>
    </r>
    <r>
      <rPr>
        <sz val="10"/>
        <color theme="1"/>
        <rFont val="Arial"/>
        <family val="2"/>
      </rPr>
      <t>In riferimento al supporto informativo agli stipendi [Indichi il livello di soddisfazione]</t>
    </r>
  </si>
  <si>
    <t>Miglioramento gradimento servizi SUPPORTO SISTEMA INFORMATIVO-CONTABILE</t>
  </si>
  <si>
    <t>PERSONALE TECNICO-AMMINISTRATIVO
In riferimento al supporto all'uso del sistema informativo contabile (Servizi di supporto all'estrazione dati e reportistica, servizi di assistenza e supporto per bilancio e budget)  Indichi il livello di soddisfazione]</t>
  </si>
  <si>
    <t>Ufficio Bilancio e Programmazione</t>
  </si>
  <si>
    <t>Miglioramento gradimento servizi TIROCINI</t>
  </si>
  <si>
    <r>
      <t xml:space="preserve">DOCENTI, DOTTORANDI, ASSEGNISTI
In riferimento al supporto alla gestione dei tirocini obbligatori e non obbligatori </t>
    </r>
    <r>
      <rPr>
        <strike/>
        <sz val="10"/>
        <rFont val="Arial"/>
        <family val="2"/>
      </rPr>
      <t xml:space="preserve"> </t>
    </r>
    <r>
      <rPr>
        <sz val="10"/>
        <rFont val="Arial"/>
        <family val="2"/>
      </rPr>
      <t>Indichi il livello di soddisfazione]</t>
    </r>
  </si>
  <si>
    <t>Miglioramento gradimento servizi VALORIZZAZIONE DELLA RICERCA (spin-off, brevetti, contratti di sviluppo)</t>
  </si>
  <si>
    <t>DOCENTI, DOTTORANDI, ASSEGNISTI
 In riferimento alla valorizzazione della ricerca (spin-off, brevetti, contratti di sviluppo) [ Indichi il livello di soddisfazione]</t>
  </si>
  <si>
    <t>Miglioramento gradimento servizio SUPPORTO ALLA FORMAZIONE DEL PERSONALE</t>
  </si>
  <si>
    <t>PERSONALE TECNICO AMMINISTRATIVO
In riferimento alla formazione del personale [Le procedure di accesso sono chiare]</t>
  </si>
  <si>
    <t>Unità di staff della direzione generale</t>
  </si>
  <si>
    <t>Ufficio Formazione, Servizio Civile e Benessere Organizzativo</t>
  </si>
  <si>
    <t>Miglioramento gradimento servizio SUPPORTO ALLA VALUTAZIONE DEL PERSONALE</t>
  </si>
  <si>
    <r>
      <t xml:space="preserve">PERSONALE TECNICO-AMMINISTRATIVO
In riferimento al processo di </t>
    </r>
    <r>
      <rPr>
        <sz val="10"/>
        <color theme="1"/>
        <rFont val="Arial"/>
        <family val="2"/>
      </rPr>
      <t xml:space="preserve">valutazione del personale in qualità di soggetto valutato </t>
    </r>
    <r>
      <rPr>
        <sz val="10"/>
        <color rgb="FF000000"/>
        <rFont val="Arial"/>
        <family val="2"/>
      </rPr>
      <t>[Il processo di valutazione è chiaro?I tempi  del processo di valutazione sono chiaramente definiti?]</t>
    </r>
  </si>
  <si>
    <t>Ufficio Pianificazione e Valutazione</t>
  </si>
  <si>
    <t>Miglioramento gradimento servizio SUPPORTO ALLA VALUTAZIONE DELLA PERFORMANCE</t>
  </si>
  <si>
    <r>
      <rPr>
        <sz val="10"/>
        <color rgb="FF000000"/>
        <rFont val="Arial"/>
        <family val="2"/>
      </rPr>
      <t xml:space="preserve"> PERSONALE TECNICO-AMMINISTRATIVO
In riferimento al processo di </t>
    </r>
    <r>
      <rPr>
        <sz val="10"/>
        <color theme="1"/>
        <rFont val="Arial"/>
        <family val="2"/>
      </rPr>
      <t>valutazione delle performance in qualità di soggetto valutatore  [Le schede di valutazione utilizzate sono</t>
    </r>
    <r>
      <rPr>
        <sz val="10"/>
        <color rgb="FF000000"/>
        <rFont val="Arial"/>
        <family val="2"/>
      </rPr>
      <t xml:space="preserve"> chiare?</t>
    </r>
  </si>
  <si>
    <t>Miglioramento gradimento servizio TICKETING</t>
  </si>
  <si>
    <t xml:space="preserve">STUDENTI
Sei soddisfatto della qualità del servizio Ticket?
</t>
  </si>
  <si>
    <t>Tipo obiettivo</t>
  </si>
  <si>
    <t>RISULTATI 2024
(Scala da 1 a 6)</t>
  </si>
  <si>
    <t>Miglioramento gradimento servizi AMMINISTRAZIONE E GESTIONE DEL PERSONALE</t>
  </si>
  <si>
    <t>DOCENTI, DOTTORANDI, ASSEGNISTI
In riferimento al supporto all'amministrazione e gestione del personale  [Indichi il livello di soddisfazione]</t>
  </si>
  <si>
    <t>PERSONALE TECNICO-AMMINISTRATIVO
In riferimento al supporto all'amministrazione e gestione del personale [Indichi il livello di soddisfazione]</t>
  </si>
  <si>
    <t>3.31</t>
  </si>
  <si>
    <t>DOCENTI, DOTTORANDI, ASSEGNISTI In riferimento al servizio bibliotecario [Indichi il livello di soddisfazione]</t>
  </si>
  <si>
    <t>STUDENTI
Ti ritieni soddisfatto della qualità dei servizi bibliotecari di Ateneo?</t>
  </si>
  <si>
    <t xml:space="preserve">
STUDENTI
Sei complessivamente soddisfatto della qualità dei servizi del Centro linguistico?</t>
  </si>
  <si>
    <t>N.D.</t>
  </si>
  <si>
    <t>DOCENTI, DOTTORANDI, ASSEGNISTI
In riferimento alla comunicazione  [Indichi il livello di soddisfazione]</t>
  </si>
  <si>
    <t>PERSONALE TECNICO-AMMINISTRATIVO
In riferimento alla comunicazione [[Indichi il livello di soddisfazione]</t>
  </si>
  <si>
    <t>Miglioramento gradimento servizi CONCORSI</t>
  </si>
  <si>
    <t>PERSONALE TECNICO-AMMINISTRATIVO
In riferimento al supporto per la gestione delle procedure di concorso per il personale (solo per chi è stato nominato commissario) [Indichi il livello di soddisfazione]</t>
  </si>
  <si>
    <t>Miglioramento gradimento servizi EROGAZIONE DAD</t>
  </si>
  <si>
    <t>STUDENTI
Ti ritieni complessivamente soddisfatto dell'organizzazione del servizio di erogazione on-line della didattica?</t>
  </si>
  <si>
    <t>DOCENTI, DOTTORANDI, ASSEGNISTI
In riferimento al supporto agli approvvigionamenti e ai servizi logistici  [Indichi il livello di soddisfazione]</t>
  </si>
  <si>
    <t>Miglioramento gradimento APPROVVIGIONAMENTI E SERVIZI LOGISTICI</t>
  </si>
  <si>
    <t>PERSONALE TECNICO-AMMINISTRATIVO
In riferimento al supporto agli approvvigionamenti e ai servizi logistici [Indichi il livello di soddisfazione]</t>
  </si>
  <si>
    <t>STUDENTI
 Sei complessivamente soddisfatto/a della qualità delle infrastrutture e servizi di campus?</t>
  </si>
  <si>
    <t>Miglioramento gradimento servizi GESTIONE GIURIDICA E AMMINISTRATIVA DELLA CARRIERA</t>
  </si>
  <si>
    <t>DOCENTI, DOTTORANDI, ASSEGNISTI
In riferimento al supporto per la gestione giuridica ed amministrativa della carriera (ingresso, passaggi di ruolo, congedi, aspettative, afferenze, opzioni a tempo definito etc.) [Indichi il livello di soddisfazione]</t>
  </si>
  <si>
    <t>PERSONALE TECNICO-AMMINISTRATIVO
In riferimento al supporto per la gestione giuridica ed amministrativa della carriera (ingresso, passaggi di ruolo, congedi, aspettative, part time etc.)[Indichi il livello di soddisfazione]</t>
  </si>
  <si>
    <t xml:space="preserve">
STUDENTI
Sei complessivamente soddisfatto della qualità dei servizi di internazionalizzazione?</t>
  </si>
  <si>
    <t>DOCENTI, DOTTORANDI, ASSEGNISTI
In riferimento al supporto per la gestione dei Visiting Professors (invito, attivazione, accoglienza, supporto al docente ospitante, supporto al visiting) [Indichi il livello di soddisfazione]</t>
  </si>
  <si>
    <t>DOCENTI, DOTTORANDI, ASSEGNISTI
 In riferimento al supporto amministrativo per l'internazionalizzazione del personale docente dell'Ateneo (docenza mobile, visiting all'estero) [Indichi il livello di soddisfazione]</t>
  </si>
  <si>
    <t xml:space="preserve">
STUDENTI
Sei complessivamente soddisfatto della qualità dei servizi di job placement/career service fornitop dall'Ateneo?</t>
  </si>
  <si>
    <t>4.05</t>
  </si>
  <si>
    <t>STUDENTI
Sei complessivamente soddisfatto della qualità del servizio del Lab.i.t.?</t>
  </si>
  <si>
    <t>Miglioramento gradimento servizi PAGAMENTO CONTO TERZI</t>
  </si>
  <si>
    <t>DOCENTI, DOTTORANDI, ASSEGNISTI
In riferimento al pagamento dei compensi conto terzi [Indichi il livello di soddisfazione]</t>
  </si>
  <si>
    <t>STUDENTI
Sei complessivamente soddisfatto della qualità del servizio ricevuto dalla segreteria studenti del tuo Dipartimento?</t>
  </si>
  <si>
    <t>Miglioramento gradimento servizi SEGRETERIA STUDENTI</t>
  </si>
  <si>
    <t xml:space="preserve">
STUDENTI
Sei complessivamente soddisfatto della qualità del servizio ricevuto dalla segreteria studenti?</t>
  </si>
  <si>
    <t>Miglioramento gradimento servizi SERVIZI AMMINISTRATIVI E TECNICI</t>
  </si>
  <si>
    <t>DOCENTI, DOTTORANDI, ASSEGNISTI
In riferimento a tutti gli aspetti considerati, relativamente al supporto erogato dall' Amministrazione Centrale e dalle Strutture decentrate nei servizi tecnici e amministrativi [Indichi il livello di soddisfazione]</t>
  </si>
  <si>
    <t>PERSONALE TECNICO-AMMINISTRATIVO
In riferimento a tutti gli aspetti considerati, relativamente al supporto erogato dall'Amministrazione Centrale e dalle Strutture decentrate nei servizi tecnici e amministrativi [Indichi il livello di soddisfazione]</t>
  </si>
  <si>
    <t>Miglioramento gradimento servizi SISTEMA INFORMATIVO-CONTABILE</t>
  </si>
  <si>
    <t>PERSONALE TECNICO-AMMINISTRATIVO
In riferimento al supporto all'uso del sistema informativo contabile (Servizi di supporto all'estrazione dati e reportistica, servizi di assistenza e supporto per bilancio e budget) [Indichi il livello di soddisfazione]</t>
  </si>
  <si>
    <t>Miglioramento gradimento servizi SISTEMI INFORMATIVI</t>
  </si>
  <si>
    <t>DOCENTI, DOTTORANDI, ASSEGNISTI
In riferimento ai sistemi informatici [Indichi il livello di soddisfazione]</t>
  </si>
  <si>
    <t>PERSONALE TECNICO-AMMINISTRATIVO
In riferimento ai sistemi informatici [Indichi il livello di soddisfazione]</t>
  </si>
  <si>
    <t>STUDENTI
Sei complessivamente soddisfatto della qualità dei servizi informativi?</t>
  </si>
  <si>
    <t>Miglioramento gradimento servizi SUPPORTO ALLA CONTABILITA'</t>
  </si>
  <si>
    <t>PERSONALE TECNICO-AMMINISTRATIVO
In riferimento al supporto alla contabilità [Indichi il livello di soddisfazione]</t>
  </si>
  <si>
    <t>Miglioramento gradimento servizi SUPPORTO ALLA DIDATTICA</t>
  </si>
  <si>
    <t>DOCENTI, DOTTORANDI, ASSEGNISTI
In riferimento al supporto alla didattica [Indichi il livello di soddisfazione]</t>
  </si>
  <si>
    <t>Miglioramento gradimento servizi SUPPORTO ALLA RICERCA</t>
  </si>
  <si>
    <t>DOCENTI, DOTTORANDI, ASSEGNISTI
In riferimento al supporto alla ricerca [Indichi il livello di soddisfazione]</t>
  </si>
  <si>
    <t>Miglioramento gradimento servizi SUPPORTO AL  DOTTORATO DI RICERCA</t>
  </si>
  <si>
    <t>DOCENTI, DOTTORANDI, ASSEGNISTI
In riferimento al supporto amministrativo ricevuto al dottorato di ricerca [Indichi il livello di soddisfazione]</t>
  </si>
  <si>
    <t>DOCENTI, DOTTORANDI, ASSEGNISTI
In riferimento al supporto alla gestione dei tirocini obbligatori e non obbligatori  [Indichi il livello di soddisfazione]</t>
  </si>
  <si>
    <t>DOCENTI, DOTTORANDI, ASSEGNISTI
 In riferimento alla valorizzazione della ricerca (spin-off, brevetti, contratti di sviluppo)  [Indichi il livello di soddisfazione]</t>
  </si>
  <si>
    <t>Miglioramento gradimento servizi WELFARE</t>
  </si>
  <si>
    <t>PERSONALE TECNICO-AMMINISTRATIVO
In riferimento al supporto ricevuto nell'erogazione dei servizi di welfare (sussidi, assegni familiari, pensioni, esenzioni…) [Indichi il livello di soddisfazione]</t>
  </si>
  <si>
    <t>MEDIA</t>
  </si>
  <si>
    <t>TARGET</t>
  </si>
  <si>
    <t>RISULTATO NORMALIZZATO SU BASE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</si>
</sst>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0"/>
      <color rgb="FF000000"/>
      <name val="Arial"/>
    </font>
    <font>
      <sz val="10"/>
      <color rgb="FF000000"/>
      <name val="Arial"/>
      <family val="2"/>
    </font>
    <font>
      <b/>
      <sz val="10"/>
      <color rgb="FF000000"/>
      <name val="Arial"/>
      <family val="2"/>
    </font>
    <font>
      <b/>
      <sz val="10"/>
      <name val="Arial"/>
      <family val="2"/>
    </font>
    <font>
      <sz val="10"/>
      <color rgb="FFFF0000"/>
      <name val="Arial"/>
      <family val="2"/>
    </font>
    <font>
      <u/>
      <sz val="10"/>
      <color theme="10"/>
      <name val="Arial"/>
      <family val="2"/>
    </font>
    <font>
      <u/>
      <sz val="10"/>
      <color theme="11"/>
      <name val="Arial"/>
      <family val="2"/>
    </font>
    <font>
      <sz val="10"/>
      <name val="Arial"/>
      <family val="2"/>
    </font>
    <font>
      <sz val="11"/>
      <color theme="1"/>
      <name val="Calibri"/>
      <family val="2"/>
      <scheme val="minor"/>
    </font>
    <font>
      <sz val="10"/>
      <color theme="1"/>
      <name val="Arial"/>
      <family val="2"/>
    </font>
    <font>
      <sz val="10"/>
      <color theme="1"/>
      <name val="Calibri"/>
      <family val="2"/>
      <scheme val="minor"/>
    </font>
    <font>
      <b/>
      <sz val="10"/>
      <color theme="4"/>
      <name val="Arial"/>
      <family val="2"/>
    </font>
    <font>
      <b/>
      <sz val="11"/>
      <color theme="4"/>
      <name val="Calibri"/>
      <family val="2"/>
      <scheme val="minor"/>
    </font>
    <font>
      <strike/>
      <sz val="10"/>
      <name val="Arial"/>
      <family val="2"/>
    </font>
    <font>
      <strike/>
      <sz val="10"/>
      <color theme="1"/>
      <name val="Arial"/>
      <family val="2"/>
    </font>
    <font>
      <sz val="11"/>
      <name val="Calibri"/>
      <family val="2"/>
      <scheme val="minor"/>
    </font>
    <font>
      <strike/>
      <sz val="10"/>
      <color rgb="FFFF000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4"/>
      </left>
      <right style="thin">
        <color theme="4"/>
      </right>
      <top style="thin">
        <color theme="4"/>
      </top>
      <bottom style="thin">
        <color theme="4"/>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8" fillId="0" borderId="0"/>
  </cellStyleXfs>
  <cellXfs count="89">
    <xf numFmtId="0" fontId="0" fillId="0" borderId="0" xfId="0"/>
    <xf numFmtId="0" fontId="0" fillId="0" borderId="1" xfId="0" applyBorder="1" applyAlignment="1">
      <alignment horizontal="center" vertical="center"/>
    </xf>
    <xf numFmtId="0" fontId="7" fillId="0" borderId="1" xfId="0" applyFont="1" applyBorder="1" applyAlignment="1">
      <alignment horizontal="center" vertical="center"/>
    </xf>
    <xf numFmtId="0" fontId="2" fillId="2" borderId="1" xfId="3" applyFont="1" applyFill="1" applyBorder="1" applyAlignment="1">
      <alignment horizontal="center" vertical="center" wrapText="1"/>
    </xf>
    <xf numFmtId="0" fontId="1" fillId="0" borderId="0" xfId="3"/>
    <xf numFmtId="0" fontId="1" fillId="0" borderId="1" xfId="3" applyBorder="1" applyAlignment="1">
      <alignment vertical="center" wrapText="1"/>
    </xf>
    <xf numFmtId="0" fontId="1" fillId="0" borderId="1" xfId="3" applyBorder="1" applyAlignment="1">
      <alignment horizontal="center" vertical="center" wrapText="1"/>
    </xf>
    <xf numFmtId="0" fontId="2" fillId="0" borderId="1" xfId="3" applyFont="1" applyBorder="1" applyAlignment="1">
      <alignment horizontal="left" vertical="center" wrapText="1"/>
    </xf>
    <xf numFmtId="2" fontId="1" fillId="0" borderId="1" xfId="3" applyNumberFormat="1" applyBorder="1" applyAlignment="1">
      <alignment horizontal="center" vertical="center" wrapText="1"/>
    </xf>
    <xf numFmtId="0" fontId="8" fillId="0" borderId="1" xfId="4" applyBorder="1" applyAlignment="1">
      <alignment vertical="center" wrapText="1"/>
    </xf>
    <xf numFmtId="0" fontId="8" fillId="0" borderId="1" xfId="4" applyBorder="1" applyAlignment="1">
      <alignment horizontal="center" vertical="center"/>
    </xf>
    <xf numFmtId="0" fontId="8" fillId="0" borderId="0" xfId="4" applyAlignment="1">
      <alignment vertical="center" wrapText="1"/>
    </xf>
    <xf numFmtId="0" fontId="2" fillId="2" borderId="1" xfId="0" applyFont="1" applyFill="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vertical="center" wrapText="1"/>
    </xf>
    <xf numFmtId="2"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horizontal="left" vertical="center" wrapText="1"/>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7" fillId="0" borderId="0" xfId="0" applyFont="1"/>
    <xf numFmtId="0" fontId="4" fillId="0" borderId="0" xfId="0" applyFont="1"/>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 fillId="0" borderId="0" xfId="0" applyFont="1"/>
    <xf numFmtId="0" fontId="0" fillId="0" borderId="4" xfId="0" applyBorder="1"/>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4" xfId="0" applyFont="1" applyBorder="1"/>
    <xf numFmtId="0" fontId="1" fillId="0" borderId="0" xfId="0" applyFont="1" applyAlignment="1">
      <alignment vertical="center" wrapText="1"/>
    </xf>
    <xf numFmtId="0" fontId="10" fillId="0" borderId="1" xfId="4" applyFont="1" applyBorder="1" applyAlignment="1">
      <alignment horizontal="center" vertical="center"/>
    </xf>
    <xf numFmtId="0" fontId="10" fillId="0" borderId="1" xfId="4" applyFont="1" applyBorder="1" applyAlignment="1">
      <alignment vertical="center" wrapText="1"/>
    </xf>
    <xf numFmtId="0" fontId="7" fillId="0" borderId="1" xfId="3" applyFont="1" applyBorder="1" applyAlignment="1">
      <alignment vertical="center" wrapText="1"/>
    </xf>
    <xf numFmtId="0" fontId="10" fillId="0" borderId="2" xfId="4" applyFont="1" applyBorder="1" applyAlignment="1">
      <alignment horizontal="center" vertical="center"/>
    </xf>
    <xf numFmtId="0" fontId="8" fillId="0" borderId="3" xfId="4" applyBorder="1" applyAlignment="1">
      <alignment horizontal="center" vertical="center"/>
    </xf>
    <xf numFmtId="0" fontId="10" fillId="0" borderId="3" xfId="4" applyFont="1" applyBorder="1" applyAlignment="1">
      <alignment horizontal="center" vertical="center"/>
    </xf>
    <xf numFmtId="0" fontId="11" fillId="0" borderId="5" xfId="3" applyFont="1" applyBorder="1" applyAlignment="1">
      <alignment wrapText="1"/>
    </xf>
    <xf numFmtId="2" fontId="11" fillId="0" borderId="5" xfId="3" applyNumberFormat="1" applyFont="1" applyBorder="1" applyAlignment="1">
      <alignment horizontal="center"/>
    </xf>
    <xf numFmtId="0" fontId="12" fillId="0" borderId="5" xfId="4" applyFont="1" applyBorder="1"/>
    <xf numFmtId="0" fontId="12" fillId="0" borderId="5" xfId="4" applyFont="1" applyBorder="1" applyAlignment="1">
      <alignment horizontal="center"/>
    </xf>
    <xf numFmtId="164" fontId="12" fillId="0" borderId="5" xfId="4" applyNumberFormat="1" applyFont="1" applyBorder="1" applyAlignment="1">
      <alignment horizontal="center"/>
    </xf>
    <xf numFmtId="0" fontId="1" fillId="0" borderId="1" xfId="0" applyFont="1" applyBorder="1" applyAlignment="1">
      <alignment horizontal="center" vertical="center"/>
    </xf>
    <xf numFmtId="0" fontId="1" fillId="0" borderId="1" xfId="3" applyBorder="1" applyAlignment="1">
      <alignment wrapText="1"/>
    </xf>
    <xf numFmtId="0" fontId="1" fillId="0" borderId="3" xfId="3" applyBorder="1" applyAlignment="1">
      <alignment wrapText="1"/>
    </xf>
    <xf numFmtId="2" fontId="10" fillId="0" borderId="1" xfId="4" applyNumberFormat="1" applyFont="1" applyBorder="1" applyAlignment="1">
      <alignment horizontal="center" vertical="center"/>
    </xf>
    <xf numFmtId="0" fontId="7" fillId="0" borderId="0" xfId="0" applyFont="1" applyAlignment="1">
      <alignment wrapText="1"/>
    </xf>
    <xf numFmtId="0" fontId="7" fillId="4" borderId="1" xfId="0" applyFont="1" applyFill="1" applyBorder="1" applyAlignment="1">
      <alignment vertical="center" wrapText="1"/>
    </xf>
    <xf numFmtId="165" fontId="11" fillId="0" borderId="5" xfId="3" applyNumberFormat="1" applyFont="1" applyBorder="1" applyAlignment="1">
      <alignment horizont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xf>
    <xf numFmtId="0" fontId="4" fillId="0" borderId="4" xfId="0" applyFont="1" applyBorder="1"/>
    <xf numFmtId="0" fontId="7" fillId="0" borderId="1" xfId="0" applyFont="1" applyBorder="1"/>
    <xf numFmtId="0" fontId="4" fillId="0" borderId="1" xfId="0" applyFont="1" applyBorder="1"/>
    <xf numFmtId="0" fontId="7" fillId="0" borderId="2" xfId="0" applyFont="1" applyBorder="1" applyAlignment="1">
      <alignment horizontal="left" vertical="center" wrapText="1"/>
    </xf>
    <xf numFmtId="0" fontId="1" fillId="0" borderId="4" xfId="0" applyFont="1" applyBorder="1"/>
    <xf numFmtId="0" fontId="9" fillId="0" borderId="1" xfId="0" applyFont="1" applyBorder="1" applyAlignment="1">
      <alignment vertical="center" wrapText="1"/>
    </xf>
    <xf numFmtId="0" fontId="7" fillId="0" borderId="2" xfId="0" applyFont="1" applyBorder="1" applyAlignment="1">
      <alignment vertical="center" wrapText="1"/>
    </xf>
    <xf numFmtId="49" fontId="7" fillId="0" borderId="1" xfId="0" applyNumberFormat="1" applyFont="1" applyBorder="1" applyAlignment="1">
      <alignment vertical="center" wrapText="1"/>
    </xf>
    <xf numFmtId="0" fontId="2" fillId="2" borderId="1" xfId="0" applyFont="1" applyFill="1" applyBorder="1" applyAlignment="1">
      <alignment vertical="center" wrapText="1"/>
    </xf>
    <xf numFmtId="0" fontId="7" fillId="0" borderId="1" xfId="3" applyFont="1" applyBorder="1" applyAlignment="1">
      <alignment wrapText="1"/>
    </xf>
    <xf numFmtId="0" fontId="15" fillId="0" borderId="1" xfId="4" applyFont="1" applyBorder="1" applyAlignment="1">
      <alignment horizontal="center" vertical="center"/>
    </xf>
    <xf numFmtId="0" fontId="7" fillId="0" borderId="1" xfId="3" applyFont="1" applyBorder="1" applyAlignment="1">
      <alignment horizontal="center" vertical="center" wrapText="1"/>
    </xf>
    <xf numFmtId="0" fontId="3" fillId="0" borderId="1" xfId="3" applyFont="1" applyBorder="1" applyAlignment="1">
      <alignment horizontal="left" vertical="center" wrapText="1"/>
    </xf>
    <xf numFmtId="0" fontId="7" fillId="0" borderId="0" xfId="3" applyFont="1"/>
    <xf numFmtId="0" fontId="10" fillId="3" borderId="1" xfId="4" applyFont="1" applyFill="1" applyBorder="1" applyAlignment="1">
      <alignment horizontal="center" vertical="center"/>
    </xf>
    <xf numFmtId="2" fontId="7" fillId="5" borderId="1" xfId="0" applyNumberFormat="1" applyFont="1" applyFill="1" applyBorder="1" applyAlignment="1">
      <alignment horizontal="center" vertical="center" wrapText="1"/>
    </xf>
    <xf numFmtId="0" fontId="9" fillId="5" borderId="1" xfId="0" applyFont="1" applyFill="1" applyBorder="1" applyAlignment="1">
      <alignment vertical="center" wrapText="1"/>
    </xf>
    <xf numFmtId="0" fontId="16" fillId="0" borderId="0" xfId="3" applyFont="1"/>
    <xf numFmtId="0" fontId="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2" fontId="7" fillId="6" borderId="1"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2" fontId="0" fillId="6" borderId="1" xfId="0" applyNumberFormat="1" applyFill="1" applyBorder="1" applyAlignment="1">
      <alignment horizontal="center" vertical="center" wrapText="1"/>
    </xf>
    <xf numFmtId="2" fontId="7" fillId="6" borderId="1" xfId="0" applyNumberFormat="1" applyFont="1" applyFill="1" applyBorder="1" applyAlignment="1">
      <alignment horizontal="center" vertical="center"/>
    </xf>
    <xf numFmtId="2"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vertical="center"/>
    </xf>
  </cellXfs>
  <cellStyles count="5">
    <cellStyle name="Collegamento ipertestuale" xfId="1" builtinId="8" hidden="1"/>
    <cellStyle name="Collegamento ipertestuale visitato" xfId="2" builtinId="9" hidden="1"/>
    <cellStyle name="Normale" xfId="0" builtinId="0"/>
    <cellStyle name="Normale 2" xfId="3" xr:uid="{00000000-0005-0000-0000-000003000000}"/>
    <cellStyle name="Normale 3" xfId="4" xr:uid="{00000000-0005-0000-0000-000004000000}"/>
  </cellStyles>
  <dxfs count="0"/>
  <tableStyles count="0" defaultTableStyle="TableStyleMedium9" defaultPivotStyle="PivotStyleMedium7"/>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O135"/>
  <sheetViews>
    <sheetView topLeftCell="F43" zoomScale="90" zoomScaleNormal="90" zoomScalePageLayoutView="98" workbookViewId="0">
      <selection activeCell="C7" sqref="C7"/>
    </sheetView>
  </sheetViews>
  <sheetFormatPr baseColWidth="10" defaultColWidth="51.33203125" defaultRowHeight="60" customHeight="1" x14ac:dyDescent="0.15"/>
  <cols>
    <col min="1" max="1" width="42.5" style="21" customWidth="1"/>
    <col min="2" max="3" width="51.33203125" style="20"/>
    <col min="4" max="9" width="18.6640625" style="22" customWidth="1"/>
    <col min="10" max="10" width="51.33203125" style="35"/>
    <col min="11" max="12" width="51.33203125" style="31"/>
  </cols>
  <sheetData>
    <row r="1" spans="1:15" ht="60" customHeight="1" x14ac:dyDescent="0.15">
      <c r="A1" s="12" t="s">
        <v>0</v>
      </c>
      <c r="B1" s="12" t="s">
        <v>1</v>
      </c>
      <c r="C1" s="12" t="s">
        <v>2</v>
      </c>
      <c r="D1" s="12" t="s">
        <v>3</v>
      </c>
      <c r="E1" s="12" t="s">
        <v>4</v>
      </c>
      <c r="F1" s="12" t="s">
        <v>5</v>
      </c>
      <c r="G1" s="12" t="s">
        <v>6</v>
      </c>
      <c r="H1" s="12" t="s">
        <v>7</v>
      </c>
      <c r="I1" s="78" t="s">
        <v>8</v>
      </c>
      <c r="J1" s="68" t="s">
        <v>9</v>
      </c>
      <c r="K1" s="12" t="s">
        <v>10</v>
      </c>
      <c r="L1" s="12" t="s">
        <v>11</v>
      </c>
      <c r="M1" s="28"/>
    </row>
    <row r="2" spans="1:15" ht="60" customHeight="1" x14ac:dyDescent="0.15">
      <c r="A2" s="18" t="s">
        <v>12</v>
      </c>
      <c r="B2" s="18" t="s">
        <v>13</v>
      </c>
      <c r="C2" s="65" t="s">
        <v>14</v>
      </c>
      <c r="D2" s="2">
        <v>4.22</v>
      </c>
      <c r="E2" s="1">
        <v>4.5</v>
      </c>
      <c r="F2" s="1">
        <v>4.43</v>
      </c>
      <c r="G2" s="1">
        <v>3.96</v>
      </c>
      <c r="H2" s="14">
        <v>4.1100000000000003</v>
      </c>
      <c r="I2" s="79">
        <v>4.29</v>
      </c>
      <c r="J2" s="18" t="s">
        <v>15</v>
      </c>
      <c r="K2" s="18" t="s">
        <v>16</v>
      </c>
      <c r="L2" s="19" t="s">
        <v>17</v>
      </c>
      <c r="M2" s="27"/>
      <c r="N2" s="23"/>
      <c r="O2" s="23"/>
    </row>
    <row r="3" spans="1:15" ht="60" customHeight="1" x14ac:dyDescent="0.15">
      <c r="A3" s="13" t="s">
        <v>12</v>
      </c>
      <c r="B3" s="13" t="s">
        <v>13</v>
      </c>
      <c r="C3" s="65" t="s">
        <v>14</v>
      </c>
      <c r="D3" s="1">
        <v>4.22</v>
      </c>
      <c r="E3" s="1">
        <v>4.5</v>
      </c>
      <c r="F3" s="1">
        <v>4.43</v>
      </c>
      <c r="G3" s="1">
        <v>3.96</v>
      </c>
      <c r="H3" s="14">
        <v>4.1100000000000003</v>
      </c>
      <c r="I3" s="79">
        <v>4.29</v>
      </c>
      <c r="J3" s="15" t="s">
        <v>18</v>
      </c>
      <c r="K3" s="19" t="s">
        <v>19</v>
      </c>
      <c r="L3" s="19" t="s">
        <v>20</v>
      </c>
      <c r="N3" s="23"/>
      <c r="O3" s="23"/>
    </row>
    <row r="4" spans="1:15" ht="62.25" customHeight="1" x14ac:dyDescent="0.15">
      <c r="A4" s="13" t="s">
        <v>12</v>
      </c>
      <c r="B4" s="18" t="s">
        <v>21</v>
      </c>
      <c r="C4" s="18" t="s">
        <v>22</v>
      </c>
      <c r="D4" s="1">
        <v>4.49</v>
      </c>
      <c r="E4" s="1">
        <v>4.4400000000000004</v>
      </c>
      <c r="F4" s="2">
        <v>4.47</v>
      </c>
      <c r="G4" s="2">
        <v>4.62</v>
      </c>
      <c r="H4" s="14">
        <v>4.82</v>
      </c>
      <c r="I4" s="79">
        <v>4.33</v>
      </c>
      <c r="J4" s="18" t="s">
        <v>15</v>
      </c>
      <c r="K4" s="18" t="s">
        <v>23</v>
      </c>
      <c r="L4" s="29" t="s">
        <v>24</v>
      </c>
      <c r="M4" s="27"/>
      <c r="N4" s="23"/>
      <c r="O4" s="23"/>
    </row>
    <row r="5" spans="1:15" s="23" customFormat="1" ht="62.25" customHeight="1" x14ac:dyDescent="0.15">
      <c r="A5" s="13" t="s">
        <v>12</v>
      </c>
      <c r="B5" s="18" t="s">
        <v>21</v>
      </c>
      <c r="C5" s="18" t="s">
        <v>22</v>
      </c>
      <c r="D5" s="1">
        <v>4.49</v>
      </c>
      <c r="E5" s="1">
        <v>4.4400000000000004</v>
      </c>
      <c r="F5" s="2">
        <v>4.47</v>
      </c>
      <c r="G5" s="2">
        <v>4.62</v>
      </c>
      <c r="H5" s="14">
        <v>4.82</v>
      </c>
      <c r="I5" s="79">
        <v>4.33</v>
      </c>
      <c r="J5" s="18" t="s">
        <v>25</v>
      </c>
      <c r="K5" s="26"/>
      <c r="L5" s="25"/>
      <c r="M5"/>
    </row>
    <row r="6" spans="1:15" ht="62.25" customHeight="1" x14ac:dyDescent="0.15">
      <c r="A6" s="13" t="s">
        <v>12</v>
      </c>
      <c r="B6" s="18" t="s">
        <v>21</v>
      </c>
      <c r="C6" s="18" t="s">
        <v>22</v>
      </c>
      <c r="D6" s="1">
        <v>4.49</v>
      </c>
      <c r="E6" s="1">
        <v>4.4400000000000004</v>
      </c>
      <c r="F6" s="2">
        <v>4.47</v>
      </c>
      <c r="G6" s="2">
        <v>4.62</v>
      </c>
      <c r="H6" s="14">
        <v>4.82</v>
      </c>
      <c r="I6" s="79">
        <v>4.33</v>
      </c>
      <c r="J6" s="18" t="s">
        <v>26</v>
      </c>
      <c r="K6" s="26"/>
      <c r="L6" s="25"/>
      <c r="N6" s="23"/>
      <c r="O6" s="23"/>
    </row>
    <row r="7" spans="1:15" s="23" customFormat="1" ht="62.25" customHeight="1" x14ac:dyDescent="0.15">
      <c r="A7" s="13" t="s">
        <v>12</v>
      </c>
      <c r="B7" s="18" t="s">
        <v>21</v>
      </c>
      <c r="C7" s="18" t="s">
        <v>22</v>
      </c>
      <c r="D7" s="1">
        <v>4.49</v>
      </c>
      <c r="E7" s="1">
        <v>4.4400000000000004</v>
      </c>
      <c r="F7" s="2">
        <v>4.47</v>
      </c>
      <c r="G7" s="2">
        <v>4.62</v>
      </c>
      <c r="H7" s="14">
        <v>4.82</v>
      </c>
      <c r="I7" s="79">
        <v>4.33</v>
      </c>
      <c r="J7" s="18" t="s">
        <v>27</v>
      </c>
      <c r="K7" s="26"/>
      <c r="L7" s="25"/>
      <c r="M7"/>
    </row>
    <row r="8" spans="1:15" s="23" customFormat="1" ht="62.25" customHeight="1" x14ac:dyDescent="0.15">
      <c r="A8" s="13" t="s">
        <v>12</v>
      </c>
      <c r="B8" s="18" t="s">
        <v>21</v>
      </c>
      <c r="C8" s="18" t="s">
        <v>22</v>
      </c>
      <c r="D8" s="1">
        <v>4.49</v>
      </c>
      <c r="E8" s="1">
        <v>4.4400000000000004</v>
      </c>
      <c r="F8" s="2">
        <v>4.47</v>
      </c>
      <c r="G8" s="2">
        <v>4.62</v>
      </c>
      <c r="H8" s="14">
        <v>4.82</v>
      </c>
      <c r="I8" s="79">
        <v>4.33</v>
      </c>
      <c r="J8" s="18" t="s">
        <v>28</v>
      </c>
      <c r="K8" s="26"/>
      <c r="L8" s="25"/>
      <c r="M8"/>
    </row>
    <row r="9" spans="1:15" ht="60" customHeight="1" x14ac:dyDescent="0.15">
      <c r="A9" s="13" t="s">
        <v>12</v>
      </c>
      <c r="B9" s="18" t="s">
        <v>29</v>
      </c>
      <c r="C9" s="18" t="s">
        <v>30</v>
      </c>
      <c r="D9" s="14">
        <v>3.98</v>
      </c>
      <c r="E9" s="14">
        <v>4.32</v>
      </c>
      <c r="F9" s="14">
        <v>4.1100000000000003</v>
      </c>
      <c r="G9" s="14">
        <v>4.1900000000000004</v>
      </c>
      <c r="H9" s="30">
        <v>4.5</v>
      </c>
      <c r="I9" s="80">
        <v>4.33</v>
      </c>
      <c r="J9" s="18" t="s">
        <v>15</v>
      </c>
      <c r="K9" s="18" t="s">
        <v>31</v>
      </c>
      <c r="L9" s="19" t="s">
        <v>32</v>
      </c>
      <c r="M9" s="27"/>
    </row>
    <row r="10" spans="1:15" ht="60" customHeight="1" x14ac:dyDescent="0.15">
      <c r="A10" s="13" t="s">
        <v>12</v>
      </c>
      <c r="B10" s="18" t="s">
        <v>33</v>
      </c>
      <c r="C10" s="18" t="s">
        <v>34</v>
      </c>
      <c r="D10" s="2">
        <v>4.83</v>
      </c>
      <c r="E10" s="59">
        <v>4.7</v>
      </c>
      <c r="F10" s="59">
        <v>4.79</v>
      </c>
      <c r="G10" s="59">
        <v>3.96</v>
      </c>
      <c r="H10" s="17">
        <v>4.79</v>
      </c>
      <c r="I10" s="81">
        <v>4.6900000000000004</v>
      </c>
      <c r="J10" s="18" t="s">
        <v>35</v>
      </c>
      <c r="K10" s="18" t="s">
        <v>36</v>
      </c>
      <c r="L10" s="29" t="s">
        <v>37</v>
      </c>
      <c r="M10" s="23"/>
      <c r="N10" s="23"/>
      <c r="O10" s="23"/>
    </row>
    <row r="11" spans="1:15" ht="60" customHeight="1" x14ac:dyDescent="0.15">
      <c r="A11" s="13" t="s">
        <v>12</v>
      </c>
      <c r="B11" s="18" t="s">
        <v>33</v>
      </c>
      <c r="C11" s="65" t="s">
        <v>34</v>
      </c>
      <c r="D11" s="14">
        <v>4.05</v>
      </c>
      <c r="E11" s="58">
        <v>4.1100000000000003</v>
      </c>
      <c r="F11" s="58">
        <v>4.79</v>
      </c>
      <c r="G11" s="58">
        <v>3.96</v>
      </c>
      <c r="H11" s="17">
        <v>4.79</v>
      </c>
      <c r="I11" s="81">
        <v>4.6900000000000004</v>
      </c>
      <c r="J11" s="18" t="s">
        <v>35</v>
      </c>
      <c r="K11" s="18" t="s">
        <v>38</v>
      </c>
      <c r="L11" s="18" t="s">
        <v>39</v>
      </c>
      <c r="M11" s="32"/>
    </row>
    <row r="12" spans="1:15" s="23" customFormat="1" ht="42" x14ac:dyDescent="0.15">
      <c r="A12" s="13" t="s">
        <v>12</v>
      </c>
      <c r="B12" s="18" t="s">
        <v>40</v>
      </c>
      <c r="C12" s="18" t="s">
        <v>41</v>
      </c>
      <c r="D12" s="2">
        <v>3.79</v>
      </c>
      <c r="E12" s="2">
        <v>4.38</v>
      </c>
      <c r="F12" s="2">
        <v>4.4400000000000004</v>
      </c>
      <c r="G12" s="2">
        <v>4.2300000000000004</v>
      </c>
      <c r="H12" s="17">
        <v>4.57</v>
      </c>
      <c r="I12" s="81">
        <v>4.3499999999999996</v>
      </c>
      <c r="J12" s="18" t="s">
        <v>42</v>
      </c>
      <c r="K12" s="18" t="s">
        <v>43</v>
      </c>
      <c r="L12" s="29" t="s">
        <v>44</v>
      </c>
      <c r="M12"/>
      <c r="N12"/>
      <c r="O12"/>
    </row>
    <row r="13" spans="1:15" ht="60" customHeight="1" x14ac:dyDescent="0.15">
      <c r="A13" s="13" t="s">
        <v>12</v>
      </c>
      <c r="B13" s="13" t="s">
        <v>45</v>
      </c>
      <c r="C13" s="52" t="s">
        <v>46</v>
      </c>
      <c r="D13" s="16">
        <v>4.16</v>
      </c>
      <c r="E13" s="14">
        <v>4.2449999999999992</v>
      </c>
      <c r="F13" s="14">
        <v>4.1900000000000004</v>
      </c>
      <c r="G13" s="14">
        <f>AVERAGE(4.32,4.44)</f>
        <v>4.3800000000000008</v>
      </c>
      <c r="H13" s="14">
        <f>AVERAGE(4.43,4.41)</f>
        <v>4.42</v>
      </c>
      <c r="I13" s="80">
        <f>AVERAGE(4.51,4.28)</f>
        <v>4.3949999999999996</v>
      </c>
      <c r="J13" s="15" t="s">
        <v>18</v>
      </c>
      <c r="K13" s="19" t="s">
        <v>19</v>
      </c>
      <c r="L13" s="15" t="s">
        <v>47</v>
      </c>
    </row>
    <row r="14" spans="1:15" s="23" customFormat="1" ht="56" x14ac:dyDescent="0.15">
      <c r="A14" s="13" t="s">
        <v>12</v>
      </c>
      <c r="B14" s="15" t="s">
        <v>48</v>
      </c>
      <c r="C14" s="52" t="s">
        <v>49</v>
      </c>
      <c r="D14" s="17">
        <v>4.3600000000000003</v>
      </c>
      <c r="E14" s="14">
        <v>4.375</v>
      </c>
      <c r="F14" s="30">
        <v>4.5</v>
      </c>
      <c r="G14" s="30">
        <f>AVERAGE(4.52,4.51)</f>
        <v>4.5149999999999997</v>
      </c>
      <c r="H14" s="30">
        <v>4.5</v>
      </c>
      <c r="I14" s="75" t="s">
        <v>50</v>
      </c>
      <c r="J14" s="18" t="s">
        <v>51</v>
      </c>
      <c r="K14" s="15" t="s">
        <v>52</v>
      </c>
      <c r="L14" s="19"/>
      <c r="M14"/>
      <c r="N14"/>
      <c r="O14"/>
    </row>
    <row r="15" spans="1:15" ht="60" customHeight="1" x14ac:dyDescent="0.15">
      <c r="A15" s="13" t="s">
        <v>12</v>
      </c>
      <c r="B15" s="13" t="s">
        <v>53</v>
      </c>
      <c r="C15" s="13" t="s">
        <v>54</v>
      </c>
      <c r="D15" s="17">
        <v>4.2699999999999996</v>
      </c>
      <c r="E15" s="17">
        <v>4.17</v>
      </c>
      <c r="F15" s="16">
        <v>4.0999999999999996</v>
      </c>
      <c r="G15" s="16">
        <f>AVERAGE(4.11,3.96)</f>
        <v>4.0350000000000001</v>
      </c>
      <c r="H15" s="16">
        <v>4.07</v>
      </c>
      <c r="I15" s="82">
        <f>AVERAGE(3.96,4.07)</f>
        <v>4.0150000000000006</v>
      </c>
      <c r="J15" s="19" t="s">
        <v>51</v>
      </c>
      <c r="K15" s="19" t="s">
        <v>55</v>
      </c>
      <c r="L15" s="29" t="s">
        <v>56</v>
      </c>
    </row>
    <row r="16" spans="1:15" s="23" customFormat="1" ht="70" x14ac:dyDescent="0.15">
      <c r="A16" s="13" t="s">
        <v>12</v>
      </c>
      <c r="B16" s="18" t="s">
        <v>57</v>
      </c>
      <c r="C16" s="52" t="s">
        <v>58</v>
      </c>
      <c r="D16" s="2">
        <v>3.66</v>
      </c>
      <c r="E16" s="2">
        <v>4.01</v>
      </c>
      <c r="F16" s="2">
        <v>3.81</v>
      </c>
      <c r="G16" s="2">
        <v>3.7</v>
      </c>
      <c r="H16" s="16">
        <v>3.8</v>
      </c>
      <c r="I16" s="82">
        <v>3.77</v>
      </c>
      <c r="J16" s="18" t="s">
        <v>51</v>
      </c>
      <c r="K16" s="19" t="s">
        <v>55</v>
      </c>
      <c r="L16" s="29" t="s">
        <v>59</v>
      </c>
      <c r="N16"/>
      <c r="O16"/>
    </row>
    <row r="17" spans="1:15" s="23" customFormat="1" ht="57.75" customHeight="1" x14ac:dyDescent="0.15">
      <c r="A17" s="18" t="s">
        <v>12</v>
      </c>
      <c r="B17" s="18" t="s">
        <v>57</v>
      </c>
      <c r="C17" s="15" t="s">
        <v>60</v>
      </c>
      <c r="D17" s="14">
        <v>4.03</v>
      </c>
      <c r="E17" s="14">
        <v>3.81</v>
      </c>
      <c r="F17" s="14">
        <v>3.61</v>
      </c>
      <c r="G17" s="14">
        <v>3.49</v>
      </c>
      <c r="H17" s="14">
        <v>3.59</v>
      </c>
      <c r="I17" s="79">
        <v>3.43</v>
      </c>
      <c r="J17" s="18" t="s">
        <v>51</v>
      </c>
      <c r="K17" s="19" t="s">
        <v>55</v>
      </c>
      <c r="L17" s="29" t="s">
        <v>59</v>
      </c>
      <c r="N17"/>
      <c r="O17"/>
    </row>
    <row r="18" spans="1:15" s="23" customFormat="1" ht="42" x14ac:dyDescent="0.15">
      <c r="A18" s="13" t="s">
        <v>12</v>
      </c>
      <c r="B18" s="18" t="s">
        <v>57</v>
      </c>
      <c r="C18" s="18" t="s">
        <v>61</v>
      </c>
      <c r="D18" s="2">
        <v>4.1100000000000003</v>
      </c>
      <c r="E18" s="2">
        <v>3.84</v>
      </c>
      <c r="F18" s="55">
        <f>AVERAGE(3.8,4.01)</f>
        <v>3.9049999999999998</v>
      </c>
      <c r="G18" s="55">
        <f>AVERAGE(3.93,3.78)</f>
        <v>3.855</v>
      </c>
      <c r="H18" s="55">
        <v>3.99</v>
      </c>
      <c r="I18" s="83">
        <f>AVERAGE(3.77,3.82)</f>
        <v>3.7949999999999999</v>
      </c>
      <c r="J18" s="18" t="s">
        <v>51</v>
      </c>
      <c r="K18" s="19" t="s">
        <v>55</v>
      </c>
      <c r="L18" s="29" t="s">
        <v>59</v>
      </c>
      <c r="N18"/>
      <c r="O18"/>
    </row>
    <row r="19" spans="1:15" s="23" customFormat="1" ht="74.25" customHeight="1" x14ac:dyDescent="0.15">
      <c r="A19" s="13" t="s">
        <v>12</v>
      </c>
      <c r="B19" s="18" t="s">
        <v>62</v>
      </c>
      <c r="C19" s="18" t="s">
        <v>63</v>
      </c>
      <c r="D19" s="30">
        <v>4.05</v>
      </c>
      <c r="E19" s="30">
        <v>4.1399999999999997</v>
      </c>
      <c r="F19" s="30">
        <v>4.1399999999999997</v>
      </c>
      <c r="G19" s="30">
        <f>AVERAGE(4.16,3.97)</f>
        <v>4.0650000000000004</v>
      </c>
      <c r="H19" s="30">
        <v>4.04</v>
      </c>
      <c r="I19" s="80">
        <f>AVERAGE(4.05,4.15)</f>
        <v>4.0999999999999996</v>
      </c>
      <c r="J19" s="18" t="s">
        <v>51</v>
      </c>
      <c r="K19" s="18" t="s">
        <v>64</v>
      </c>
      <c r="L19" s="29" t="s">
        <v>65</v>
      </c>
      <c r="N19"/>
      <c r="O19"/>
    </row>
    <row r="20" spans="1:15" s="23" customFormat="1" ht="85" customHeight="1" x14ac:dyDescent="0.15">
      <c r="A20" s="18" t="s">
        <v>12</v>
      </c>
      <c r="B20" s="18" t="s">
        <v>66</v>
      </c>
      <c r="C20" s="18" t="s">
        <v>67</v>
      </c>
      <c r="D20" s="2">
        <v>4.12</v>
      </c>
      <c r="E20" s="2">
        <v>4.1500000000000004</v>
      </c>
      <c r="F20" s="2">
        <v>4.21</v>
      </c>
      <c r="G20" s="2">
        <v>3.98</v>
      </c>
      <c r="H20" s="30">
        <v>4</v>
      </c>
      <c r="I20" s="80">
        <v>3.82</v>
      </c>
      <c r="J20" s="18" t="s">
        <v>35</v>
      </c>
      <c r="K20" s="18" t="s">
        <v>36</v>
      </c>
      <c r="L20" s="29" t="s">
        <v>68</v>
      </c>
    </row>
    <row r="21" spans="1:15" s="23" customFormat="1" ht="74.25" customHeight="1" x14ac:dyDescent="0.15">
      <c r="A21" s="18" t="s">
        <v>12</v>
      </c>
      <c r="B21" s="18" t="s">
        <v>69</v>
      </c>
      <c r="C21" s="18" t="s">
        <v>70</v>
      </c>
      <c r="D21" s="2">
        <v>3.66</v>
      </c>
      <c r="E21" s="2">
        <v>3.66</v>
      </c>
      <c r="F21" s="2">
        <v>3.84</v>
      </c>
      <c r="G21" s="2">
        <v>3.99</v>
      </c>
      <c r="H21" s="14">
        <v>4.17</v>
      </c>
      <c r="I21" s="79">
        <v>4.17</v>
      </c>
      <c r="J21" s="18" t="s">
        <v>15</v>
      </c>
      <c r="K21" s="18" t="s">
        <v>23</v>
      </c>
      <c r="L21" s="29" t="s">
        <v>24</v>
      </c>
      <c r="M21" s="27"/>
    </row>
    <row r="22" spans="1:15" s="24" customFormat="1" ht="74.25" customHeight="1" x14ac:dyDescent="0.15">
      <c r="A22" s="13" t="s">
        <v>12</v>
      </c>
      <c r="B22" s="18" t="s">
        <v>69</v>
      </c>
      <c r="C22" s="18" t="s">
        <v>71</v>
      </c>
      <c r="D22" s="14">
        <v>4.51</v>
      </c>
      <c r="E22" s="14">
        <v>4.87</v>
      </c>
      <c r="F22" s="14">
        <v>4.4400000000000004</v>
      </c>
      <c r="G22" s="14">
        <v>4.42</v>
      </c>
      <c r="H22" s="14">
        <v>4.66</v>
      </c>
      <c r="I22" s="79">
        <v>4.49</v>
      </c>
      <c r="J22" s="18" t="s">
        <v>15</v>
      </c>
      <c r="K22" s="18" t="s">
        <v>72</v>
      </c>
      <c r="L22" s="18" t="s">
        <v>73</v>
      </c>
      <c r="M22" s="64"/>
      <c r="N22"/>
      <c r="O22"/>
    </row>
    <row r="23" spans="1:15" ht="74.25" customHeight="1" x14ac:dyDescent="0.15">
      <c r="A23" s="18" t="s">
        <v>12</v>
      </c>
      <c r="B23" s="13" t="s">
        <v>69</v>
      </c>
      <c r="C23" s="18" t="s">
        <v>74</v>
      </c>
      <c r="D23" s="1">
        <v>3.73</v>
      </c>
      <c r="E23" s="1">
        <v>4.07</v>
      </c>
      <c r="F23" s="1">
        <v>3.92</v>
      </c>
      <c r="G23" s="1">
        <v>3.43</v>
      </c>
      <c r="H23" s="14">
        <v>3.66</v>
      </c>
      <c r="I23" s="79">
        <v>3.66</v>
      </c>
      <c r="J23" s="18" t="s">
        <v>25</v>
      </c>
      <c r="K23" s="18"/>
      <c r="L23" s="19"/>
    </row>
    <row r="24" spans="1:15" ht="70.5" customHeight="1" x14ac:dyDescent="0.15">
      <c r="A24" s="13" t="s">
        <v>12</v>
      </c>
      <c r="B24" s="13" t="s">
        <v>69</v>
      </c>
      <c r="C24" s="18" t="s">
        <v>75</v>
      </c>
      <c r="D24" s="17">
        <v>3.23</v>
      </c>
      <c r="E24" s="17">
        <v>4.32</v>
      </c>
      <c r="F24" s="17">
        <v>3.85</v>
      </c>
      <c r="G24" s="17">
        <v>3.73</v>
      </c>
      <c r="H24" s="17">
        <v>3.95</v>
      </c>
      <c r="I24" s="81">
        <v>3.88</v>
      </c>
      <c r="J24" s="18" t="s">
        <v>25</v>
      </c>
      <c r="K24" s="19"/>
      <c r="L24" s="19"/>
    </row>
    <row r="25" spans="1:15" ht="60" customHeight="1" x14ac:dyDescent="0.15">
      <c r="A25" s="18" t="s">
        <v>12</v>
      </c>
      <c r="B25" s="18" t="s">
        <v>69</v>
      </c>
      <c r="C25" s="18" t="s">
        <v>74</v>
      </c>
      <c r="D25" s="2">
        <v>3.73</v>
      </c>
      <c r="E25" s="1">
        <v>4.07</v>
      </c>
      <c r="F25" s="1">
        <v>3.92</v>
      </c>
      <c r="G25" s="1">
        <v>3.43</v>
      </c>
      <c r="H25" s="14">
        <v>3.66</v>
      </c>
      <c r="I25" s="79">
        <v>3.66</v>
      </c>
      <c r="J25" s="18" t="s">
        <v>26</v>
      </c>
      <c r="K25" s="18"/>
      <c r="L25" s="29"/>
    </row>
    <row r="26" spans="1:15" ht="60" customHeight="1" x14ac:dyDescent="0.15">
      <c r="A26" s="18" t="s">
        <v>12</v>
      </c>
      <c r="B26" s="18" t="s">
        <v>69</v>
      </c>
      <c r="C26" s="18" t="s">
        <v>75</v>
      </c>
      <c r="D26" s="14">
        <v>3.23</v>
      </c>
      <c r="E26" s="17">
        <v>4.32</v>
      </c>
      <c r="F26" s="17">
        <v>3.85</v>
      </c>
      <c r="G26" s="17">
        <v>3.73</v>
      </c>
      <c r="H26" s="17">
        <v>3.95</v>
      </c>
      <c r="I26" s="81">
        <v>3.88</v>
      </c>
      <c r="J26" s="18" t="s">
        <v>26</v>
      </c>
      <c r="K26" s="29"/>
      <c r="L26" s="29"/>
      <c r="N26" s="23"/>
      <c r="O26" s="23"/>
    </row>
    <row r="27" spans="1:15" ht="60" customHeight="1" x14ac:dyDescent="0.15">
      <c r="A27" s="18" t="s">
        <v>12</v>
      </c>
      <c r="B27" s="18" t="s">
        <v>69</v>
      </c>
      <c r="C27" s="18" t="s">
        <v>74</v>
      </c>
      <c r="D27" s="2">
        <v>3.73</v>
      </c>
      <c r="E27" s="1">
        <v>4.07</v>
      </c>
      <c r="F27" s="1">
        <v>3.92</v>
      </c>
      <c r="G27" s="1">
        <v>3.43</v>
      </c>
      <c r="H27" s="14">
        <v>3.66</v>
      </c>
      <c r="I27" s="79">
        <v>3.66</v>
      </c>
      <c r="J27" s="18" t="s">
        <v>27</v>
      </c>
      <c r="K27" s="18"/>
      <c r="L27" s="19"/>
      <c r="N27" s="23"/>
      <c r="O27" s="23"/>
    </row>
    <row r="28" spans="1:15" ht="60" customHeight="1" x14ac:dyDescent="0.15">
      <c r="A28" s="18" t="s">
        <v>12</v>
      </c>
      <c r="B28" s="18" t="s">
        <v>69</v>
      </c>
      <c r="C28" s="18" t="s">
        <v>75</v>
      </c>
      <c r="D28" s="14">
        <v>3.23</v>
      </c>
      <c r="E28" s="17">
        <v>4.32</v>
      </c>
      <c r="F28" s="17">
        <v>3.85</v>
      </c>
      <c r="G28" s="17">
        <v>3.73</v>
      </c>
      <c r="H28" s="17">
        <v>3.95</v>
      </c>
      <c r="I28" s="81">
        <v>3.88</v>
      </c>
      <c r="J28" s="18" t="s">
        <v>27</v>
      </c>
      <c r="K28" s="19"/>
      <c r="L28" s="19"/>
      <c r="N28" s="23"/>
      <c r="O28" s="23"/>
    </row>
    <row r="29" spans="1:15" ht="60" customHeight="1" x14ac:dyDescent="0.15">
      <c r="A29" s="18" t="s">
        <v>12</v>
      </c>
      <c r="B29" s="18" t="s">
        <v>69</v>
      </c>
      <c r="C29" s="18" t="s">
        <v>74</v>
      </c>
      <c r="D29" s="2">
        <v>3.73</v>
      </c>
      <c r="E29" s="1">
        <v>4.07</v>
      </c>
      <c r="F29" s="1">
        <v>3.92</v>
      </c>
      <c r="G29" s="1">
        <v>3.43</v>
      </c>
      <c r="H29" s="14">
        <v>3.66</v>
      </c>
      <c r="I29" s="79">
        <v>3.66</v>
      </c>
      <c r="J29" s="18" t="s">
        <v>76</v>
      </c>
      <c r="K29" s="18"/>
      <c r="L29" s="19"/>
    </row>
    <row r="30" spans="1:15" s="23" customFormat="1" ht="60" customHeight="1" x14ac:dyDescent="0.15">
      <c r="A30" s="13" t="s">
        <v>12</v>
      </c>
      <c r="B30" s="18" t="s">
        <v>69</v>
      </c>
      <c r="C30" s="18" t="s">
        <v>75</v>
      </c>
      <c r="D30" s="14">
        <v>3.23</v>
      </c>
      <c r="E30" s="17">
        <v>4.32</v>
      </c>
      <c r="F30" s="17">
        <v>3.85</v>
      </c>
      <c r="G30" s="17">
        <v>3.73</v>
      </c>
      <c r="H30" s="17">
        <v>3.95</v>
      </c>
      <c r="I30" s="81">
        <v>3.88</v>
      </c>
      <c r="J30" s="18" t="s">
        <v>76</v>
      </c>
      <c r="K30" s="19"/>
      <c r="L30" s="19"/>
      <c r="M30"/>
      <c r="N30"/>
      <c r="O30"/>
    </row>
    <row r="31" spans="1:15" ht="60" customHeight="1" x14ac:dyDescent="0.15">
      <c r="A31" s="18" t="s">
        <v>12</v>
      </c>
      <c r="B31" s="13" t="s">
        <v>69</v>
      </c>
      <c r="C31" s="18" t="s">
        <v>74</v>
      </c>
      <c r="D31" s="1">
        <v>3.73</v>
      </c>
      <c r="E31" s="1">
        <v>4.07</v>
      </c>
      <c r="F31" s="1">
        <v>3.92</v>
      </c>
      <c r="G31" s="1">
        <v>3.43</v>
      </c>
      <c r="H31" s="14">
        <v>3.66</v>
      </c>
      <c r="I31" s="79">
        <v>3.66</v>
      </c>
      <c r="J31" s="19" t="s">
        <v>51</v>
      </c>
      <c r="K31" s="19" t="s">
        <v>77</v>
      </c>
      <c r="L31" s="19"/>
      <c r="N31" s="23"/>
      <c r="O31" s="23"/>
    </row>
    <row r="32" spans="1:15" ht="60" customHeight="1" x14ac:dyDescent="0.15">
      <c r="A32" s="13" t="s">
        <v>12</v>
      </c>
      <c r="B32" s="13" t="s">
        <v>69</v>
      </c>
      <c r="C32" s="18" t="s">
        <v>75</v>
      </c>
      <c r="D32" s="14">
        <v>3.23</v>
      </c>
      <c r="E32" s="14">
        <v>4.32</v>
      </c>
      <c r="F32" s="17">
        <v>3.85</v>
      </c>
      <c r="G32" s="17">
        <v>3.73</v>
      </c>
      <c r="H32" s="17">
        <v>3.95</v>
      </c>
      <c r="I32" s="81">
        <v>3.88</v>
      </c>
      <c r="J32" s="19" t="s">
        <v>51</v>
      </c>
      <c r="K32" s="19" t="s">
        <v>77</v>
      </c>
      <c r="L32" s="19"/>
    </row>
    <row r="33" spans="1:15" ht="60" customHeight="1" x14ac:dyDescent="0.15">
      <c r="A33" s="18" t="s">
        <v>12</v>
      </c>
      <c r="B33" s="13" t="s">
        <v>69</v>
      </c>
      <c r="C33" s="18" t="s">
        <v>74</v>
      </c>
      <c r="D33" s="1">
        <v>3.73</v>
      </c>
      <c r="E33" s="1">
        <v>4.07</v>
      </c>
      <c r="F33" s="1">
        <v>3.92</v>
      </c>
      <c r="G33" s="1">
        <v>3.43</v>
      </c>
      <c r="H33" s="14">
        <v>3.66</v>
      </c>
      <c r="I33" s="79">
        <v>3.66</v>
      </c>
      <c r="J33" s="18" t="s">
        <v>51</v>
      </c>
      <c r="K33" s="18" t="s">
        <v>78</v>
      </c>
      <c r="L33" s="29"/>
      <c r="M33" s="60"/>
    </row>
    <row r="34" spans="1:15" ht="60" customHeight="1" x14ac:dyDescent="0.15">
      <c r="A34" s="13" t="s">
        <v>12</v>
      </c>
      <c r="B34" s="13" t="s">
        <v>69</v>
      </c>
      <c r="C34" s="18" t="s">
        <v>75</v>
      </c>
      <c r="D34" s="17">
        <v>3.23</v>
      </c>
      <c r="E34" s="17">
        <v>4.32</v>
      </c>
      <c r="F34" s="17">
        <v>3.85</v>
      </c>
      <c r="G34" s="17">
        <v>3.73</v>
      </c>
      <c r="H34" s="17">
        <v>3.95</v>
      </c>
      <c r="I34" s="81">
        <v>3.88</v>
      </c>
      <c r="J34" s="18" t="s">
        <v>51</v>
      </c>
      <c r="K34" s="18" t="s">
        <v>78</v>
      </c>
      <c r="L34" s="19"/>
      <c r="M34" s="60"/>
    </row>
    <row r="35" spans="1:15" ht="60" customHeight="1" x14ac:dyDescent="0.15">
      <c r="A35" s="13" t="s">
        <v>12</v>
      </c>
      <c r="B35" s="13" t="s">
        <v>69</v>
      </c>
      <c r="C35" s="18" t="s">
        <v>79</v>
      </c>
      <c r="D35" s="17">
        <v>3.79</v>
      </c>
      <c r="E35" s="17">
        <v>4.1900000000000004</v>
      </c>
      <c r="F35" s="17">
        <v>3.82</v>
      </c>
      <c r="G35" s="17">
        <v>3.79</v>
      </c>
      <c r="H35" s="17">
        <v>4.47</v>
      </c>
      <c r="I35" s="81">
        <v>4.0599999999999996</v>
      </c>
      <c r="J35" s="15" t="s">
        <v>35</v>
      </c>
      <c r="K35" s="18" t="s">
        <v>80</v>
      </c>
      <c r="L35" s="29" t="s">
        <v>81</v>
      </c>
      <c r="M35" s="28"/>
    </row>
    <row r="36" spans="1:15" s="23" customFormat="1" ht="60" customHeight="1" x14ac:dyDescent="0.15">
      <c r="A36" s="18" t="s">
        <v>12</v>
      </c>
      <c r="B36" s="13" t="s">
        <v>69</v>
      </c>
      <c r="C36" s="18" t="s">
        <v>82</v>
      </c>
      <c r="D36" s="1">
        <v>4.03</v>
      </c>
      <c r="E36" s="1">
        <v>4.3</v>
      </c>
      <c r="F36" s="1">
        <v>4.3</v>
      </c>
      <c r="G36" s="1">
        <v>3.92</v>
      </c>
      <c r="H36" s="14">
        <v>3.93</v>
      </c>
      <c r="I36" s="79">
        <v>3.94</v>
      </c>
      <c r="J36" s="15" t="s">
        <v>35</v>
      </c>
      <c r="K36" s="18" t="s">
        <v>83</v>
      </c>
      <c r="L36" s="29" t="s">
        <v>81</v>
      </c>
      <c r="M36"/>
      <c r="N36"/>
      <c r="O36"/>
    </row>
    <row r="37" spans="1:15" s="23" customFormat="1" ht="60" customHeight="1" x14ac:dyDescent="0.15">
      <c r="A37" s="18" t="s">
        <v>12</v>
      </c>
      <c r="B37" s="18" t="s">
        <v>69</v>
      </c>
      <c r="C37" s="18" t="s">
        <v>84</v>
      </c>
      <c r="D37" s="2">
        <v>4.42</v>
      </c>
      <c r="E37" s="2">
        <v>4.59</v>
      </c>
      <c r="F37" s="2">
        <v>4.32</v>
      </c>
      <c r="G37" s="55">
        <v>4</v>
      </c>
      <c r="H37" s="30">
        <v>4.3</v>
      </c>
      <c r="I37" s="80">
        <v>4.1399999999999997</v>
      </c>
      <c r="J37" s="18" t="s">
        <v>35</v>
      </c>
      <c r="K37" s="66" t="s">
        <v>83</v>
      </c>
      <c r="L37" s="29" t="s">
        <v>81</v>
      </c>
      <c r="M37"/>
      <c r="N37"/>
      <c r="O37"/>
    </row>
    <row r="38" spans="1:15" ht="60" customHeight="1" x14ac:dyDescent="0.15">
      <c r="A38" s="18" t="s">
        <v>12</v>
      </c>
      <c r="B38" s="13" t="s">
        <v>69</v>
      </c>
      <c r="C38" s="18" t="s">
        <v>85</v>
      </c>
      <c r="D38" s="1">
        <v>3.71</v>
      </c>
      <c r="E38" s="1">
        <v>3.97</v>
      </c>
      <c r="F38" s="1">
        <v>3.83</v>
      </c>
      <c r="G38" s="1">
        <v>3.25</v>
      </c>
      <c r="H38" s="14">
        <v>3.87</v>
      </c>
      <c r="I38" s="79">
        <v>3.93</v>
      </c>
      <c r="J38" s="15" t="s">
        <v>35</v>
      </c>
      <c r="K38" s="18" t="s">
        <v>83</v>
      </c>
      <c r="L38" s="29" t="s">
        <v>81</v>
      </c>
    </row>
    <row r="39" spans="1:15" ht="60" customHeight="1" x14ac:dyDescent="0.15">
      <c r="A39" s="13" t="s">
        <v>12</v>
      </c>
      <c r="B39" s="13" t="s">
        <v>69</v>
      </c>
      <c r="C39" s="18" t="s">
        <v>86</v>
      </c>
      <c r="D39" s="17">
        <v>3.73</v>
      </c>
      <c r="E39" s="17">
        <v>4.3899999999999997</v>
      </c>
      <c r="F39" s="17">
        <v>4.3</v>
      </c>
      <c r="G39" s="17">
        <v>4.3</v>
      </c>
      <c r="H39" s="17">
        <v>4.57</v>
      </c>
      <c r="I39" s="81">
        <v>4.24</v>
      </c>
      <c r="J39" s="15" t="s">
        <v>35</v>
      </c>
      <c r="K39" s="18" t="s">
        <v>83</v>
      </c>
      <c r="L39" s="29" t="s">
        <v>81</v>
      </c>
    </row>
    <row r="40" spans="1:15" s="23" customFormat="1" ht="60" customHeight="1" x14ac:dyDescent="0.15">
      <c r="A40" s="13" t="s">
        <v>12</v>
      </c>
      <c r="B40" s="18" t="s">
        <v>87</v>
      </c>
      <c r="C40" s="67" t="s">
        <v>88</v>
      </c>
      <c r="D40" s="14">
        <v>4.12</v>
      </c>
      <c r="E40" s="17">
        <v>4.1500000000000004</v>
      </c>
      <c r="F40" s="17">
        <v>4.1100000000000003</v>
      </c>
      <c r="G40" s="16">
        <f>AVERAGE(4.15,3.92)</f>
        <v>4.0350000000000001</v>
      </c>
      <c r="H40" s="16">
        <v>4.07</v>
      </c>
      <c r="I40" s="82">
        <f>AVERAGE(4.23,4.09)</f>
        <v>4.16</v>
      </c>
      <c r="J40" s="18" t="s">
        <v>15</v>
      </c>
      <c r="K40" s="18" t="s">
        <v>89</v>
      </c>
      <c r="L40" s="29" t="s">
        <v>24</v>
      </c>
      <c r="N40"/>
      <c r="O40"/>
    </row>
    <row r="41" spans="1:15" s="23" customFormat="1" ht="60" customHeight="1" x14ac:dyDescent="0.15">
      <c r="A41" s="13" t="s">
        <v>12</v>
      </c>
      <c r="B41" s="13" t="s">
        <v>87</v>
      </c>
      <c r="C41" s="67" t="s">
        <v>88</v>
      </c>
      <c r="D41" s="17">
        <v>4.12</v>
      </c>
      <c r="E41" s="17">
        <v>4.1500000000000004</v>
      </c>
      <c r="F41" s="17">
        <v>4.1100000000000003</v>
      </c>
      <c r="G41" s="16">
        <f>AVERAGE(4.15,3.92)</f>
        <v>4.0350000000000001</v>
      </c>
      <c r="H41" s="16">
        <v>4.07</v>
      </c>
      <c r="I41" s="82">
        <f>AVERAGE(4.23,4.09)</f>
        <v>4.16</v>
      </c>
      <c r="J41" s="15" t="s">
        <v>35</v>
      </c>
      <c r="K41" s="18" t="s">
        <v>90</v>
      </c>
      <c r="L41" s="29" t="s">
        <v>59</v>
      </c>
      <c r="M41"/>
      <c r="N41"/>
      <c r="O41"/>
    </row>
    <row r="42" spans="1:15" ht="48.75" customHeight="1" x14ac:dyDescent="0.15">
      <c r="A42" s="18" t="s">
        <v>12</v>
      </c>
      <c r="B42" s="18" t="s">
        <v>91</v>
      </c>
      <c r="C42" s="65" t="s">
        <v>92</v>
      </c>
      <c r="D42" s="2">
        <v>4.28</v>
      </c>
      <c r="E42" s="2">
        <v>4.3499999999999996</v>
      </c>
      <c r="F42" s="2">
        <v>4.63</v>
      </c>
      <c r="G42" s="2">
        <v>4.22</v>
      </c>
      <c r="H42" s="30">
        <v>4.9000000000000004</v>
      </c>
      <c r="I42" s="80">
        <v>4.58</v>
      </c>
      <c r="J42" s="18" t="s">
        <v>51</v>
      </c>
      <c r="K42" s="18" t="s">
        <v>64</v>
      </c>
      <c r="L42" s="29" t="s">
        <v>93</v>
      </c>
      <c r="M42" s="34"/>
    </row>
    <row r="43" spans="1:15" s="23" customFormat="1" ht="69.75" customHeight="1" x14ac:dyDescent="0.15">
      <c r="A43" s="18" t="s">
        <v>12</v>
      </c>
      <c r="B43" s="18" t="s">
        <v>94</v>
      </c>
      <c r="C43" s="18" t="s">
        <v>95</v>
      </c>
      <c r="D43" s="2">
        <v>3.17</v>
      </c>
      <c r="E43" s="1">
        <v>3.39</v>
      </c>
      <c r="F43" s="47">
        <v>3.31</v>
      </c>
      <c r="G43" s="47">
        <v>3.05</v>
      </c>
      <c r="H43" s="30">
        <v>3.17</v>
      </c>
      <c r="I43" s="80">
        <v>3.09</v>
      </c>
      <c r="J43" s="18" t="s">
        <v>35</v>
      </c>
      <c r="K43" s="18" t="s">
        <v>96</v>
      </c>
      <c r="L43" s="29" t="s">
        <v>97</v>
      </c>
      <c r="N43"/>
      <c r="O43"/>
    </row>
    <row r="44" spans="1:15" s="23" customFormat="1" ht="69.75" customHeight="1" x14ac:dyDescent="0.15">
      <c r="A44" s="18" t="s">
        <v>12</v>
      </c>
      <c r="B44" s="18" t="s">
        <v>94</v>
      </c>
      <c r="C44" s="18" t="s">
        <v>98</v>
      </c>
      <c r="D44" s="14">
        <v>2.73</v>
      </c>
      <c r="E44" s="17">
        <v>3.41</v>
      </c>
      <c r="F44" s="17">
        <v>3.06</v>
      </c>
      <c r="G44" s="17">
        <v>3.05</v>
      </c>
      <c r="H44" s="17">
        <v>3.34</v>
      </c>
      <c r="I44" s="81">
        <v>3.09</v>
      </c>
      <c r="J44" s="18" t="s">
        <v>35</v>
      </c>
      <c r="K44" s="18" t="s">
        <v>90</v>
      </c>
      <c r="L44" s="29" t="s">
        <v>81</v>
      </c>
      <c r="N44"/>
      <c r="O44"/>
    </row>
    <row r="45" spans="1:15" s="23" customFormat="1" ht="69.75" customHeight="1" x14ac:dyDescent="0.15">
      <c r="A45" s="18" t="s">
        <v>12</v>
      </c>
      <c r="B45" s="18" t="s">
        <v>99</v>
      </c>
      <c r="C45" s="65" t="s">
        <v>100</v>
      </c>
      <c r="D45" s="2">
        <v>3.91</v>
      </c>
      <c r="E45" s="47">
        <v>4.42</v>
      </c>
      <c r="F45" s="47">
        <v>4.3099999999999996</v>
      </c>
      <c r="G45" s="47">
        <v>4.33</v>
      </c>
      <c r="H45" s="30">
        <v>4.4000000000000004</v>
      </c>
      <c r="I45" s="80">
        <v>4.24</v>
      </c>
      <c r="J45" s="18" t="s">
        <v>51</v>
      </c>
      <c r="K45" s="19" t="s">
        <v>55</v>
      </c>
      <c r="L45" s="29" t="s">
        <v>101</v>
      </c>
      <c r="N45"/>
      <c r="O45"/>
    </row>
    <row r="46" spans="1:15" ht="84.75" customHeight="1" x14ac:dyDescent="0.15">
      <c r="A46" s="18" t="s">
        <v>12</v>
      </c>
      <c r="B46" s="18" t="s">
        <v>99</v>
      </c>
      <c r="C46" s="65" t="s">
        <v>102</v>
      </c>
      <c r="D46" s="14">
        <v>3.54</v>
      </c>
      <c r="E46" s="17">
        <v>3.89</v>
      </c>
      <c r="F46" s="17">
        <v>4.0199999999999996</v>
      </c>
      <c r="G46" s="17">
        <v>3.86</v>
      </c>
      <c r="H46" s="17">
        <v>4.2300000000000004</v>
      </c>
      <c r="I46" s="81">
        <v>3.76</v>
      </c>
      <c r="J46" s="18" t="s">
        <v>51</v>
      </c>
      <c r="K46" s="19" t="s">
        <v>55</v>
      </c>
      <c r="L46" s="29" t="s">
        <v>101</v>
      </c>
      <c r="M46" s="23"/>
    </row>
    <row r="47" spans="1:15" ht="77" customHeight="1" x14ac:dyDescent="0.15">
      <c r="A47" s="18" t="s">
        <v>12</v>
      </c>
      <c r="B47" s="18" t="s">
        <v>103</v>
      </c>
      <c r="C47" s="18" t="s">
        <v>104</v>
      </c>
      <c r="D47" s="2">
        <v>4.4400000000000004</v>
      </c>
      <c r="E47" s="1">
        <v>4.5999999999999996</v>
      </c>
      <c r="F47" s="1">
        <v>4.9400000000000004</v>
      </c>
      <c r="G47" s="1">
        <v>4.9000000000000004</v>
      </c>
      <c r="H47" s="30">
        <v>4.7699999999999996</v>
      </c>
      <c r="I47" s="80">
        <v>5</v>
      </c>
      <c r="J47" s="18" t="s">
        <v>35</v>
      </c>
      <c r="K47" s="18" t="s">
        <v>38</v>
      </c>
      <c r="L47" s="29" t="s">
        <v>105</v>
      </c>
      <c r="M47" s="23"/>
      <c r="N47" s="23"/>
      <c r="O47" s="23"/>
    </row>
    <row r="48" spans="1:15" ht="69.75" customHeight="1" x14ac:dyDescent="0.15">
      <c r="A48" s="18" t="s">
        <v>12</v>
      </c>
      <c r="B48" s="18" t="s">
        <v>103</v>
      </c>
      <c r="C48" s="18" t="s">
        <v>106</v>
      </c>
      <c r="D48" s="30">
        <v>4</v>
      </c>
      <c r="E48" s="16">
        <v>4.7</v>
      </c>
      <c r="F48" s="16">
        <v>4.2</v>
      </c>
      <c r="G48" s="16">
        <v>4.04</v>
      </c>
      <c r="H48" s="16">
        <v>4.24</v>
      </c>
      <c r="I48" s="82">
        <v>4.42</v>
      </c>
      <c r="J48" s="18" t="s">
        <v>35</v>
      </c>
      <c r="K48" s="18" t="s">
        <v>38</v>
      </c>
      <c r="L48" s="29" t="s">
        <v>105</v>
      </c>
      <c r="M48" s="23"/>
    </row>
    <row r="49" spans="1:15" s="23" customFormat="1" ht="60" customHeight="1" x14ac:dyDescent="0.15">
      <c r="A49" s="18" t="s">
        <v>12</v>
      </c>
      <c r="B49" s="18" t="s">
        <v>107</v>
      </c>
      <c r="C49" s="65" t="s">
        <v>108</v>
      </c>
      <c r="D49" s="2">
        <v>3.38</v>
      </c>
      <c r="E49" s="2">
        <v>4.12</v>
      </c>
      <c r="F49" s="2">
        <v>3.45</v>
      </c>
      <c r="G49" s="2">
        <v>3.42</v>
      </c>
      <c r="H49" s="30">
        <v>3.43</v>
      </c>
      <c r="I49" s="80">
        <v>3.41</v>
      </c>
      <c r="J49" s="18" t="s">
        <v>15</v>
      </c>
      <c r="K49" s="18" t="s">
        <v>109</v>
      </c>
      <c r="L49" s="29" t="s">
        <v>110</v>
      </c>
      <c r="M49" s="27"/>
      <c r="N49"/>
      <c r="O49"/>
    </row>
    <row r="50" spans="1:15" s="23" customFormat="1" ht="93" customHeight="1" x14ac:dyDescent="0.15">
      <c r="A50" s="18" t="s">
        <v>12</v>
      </c>
      <c r="B50" s="18" t="s">
        <v>107</v>
      </c>
      <c r="C50" s="18" t="s">
        <v>111</v>
      </c>
      <c r="D50" s="14">
        <v>3.31</v>
      </c>
      <c r="E50" s="14">
        <v>3.9</v>
      </c>
      <c r="F50" s="14">
        <v>3.5</v>
      </c>
      <c r="G50" s="14">
        <v>3.43</v>
      </c>
      <c r="H50" s="14">
        <v>3.45</v>
      </c>
      <c r="I50" s="79">
        <v>3.18</v>
      </c>
      <c r="J50" s="18" t="s">
        <v>15</v>
      </c>
      <c r="K50" s="18" t="s">
        <v>109</v>
      </c>
      <c r="L50" s="29" t="s">
        <v>112</v>
      </c>
      <c r="M50" s="27"/>
      <c r="N50"/>
      <c r="O50"/>
    </row>
    <row r="51" spans="1:15" ht="93" customHeight="1" x14ac:dyDescent="0.15">
      <c r="A51" s="18" t="s">
        <v>12</v>
      </c>
      <c r="B51" s="13" t="s">
        <v>107</v>
      </c>
      <c r="C51" s="65" t="s">
        <v>113</v>
      </c>
      <c r="D51" s="1">
        <v>3.51</v>
      </c>
      <c r="E51" s="1">
        <v>4.25</v>
      </c>
      <c r="F51" s="1">
        <v>3.78</v>
      </c>
      <c r="G51" s="1">
        <v>3.61</v>
      </c>
      <c r="H51" s="30">
        <v>3.51</v>
      </c>
      <c r="I51" s="80">
        <v>3.47</v>
      </c>
      <c r="J51" s="18" t="s">
        <v>25</v>
      </c>
      <c r="K51" s="18"/>
      <c r="L51" s="19"/>
    </row>
    <row r="52" spans="1:15" ht="93" customHeight="1" x14ac:dyDescent="0.15">
      <c r="A52" s="13" t="s">
        <v>12</v>
      </c>
      <c r="B52" s="13" t="s">
        <v>107</v>
      </c>
      <c r="C52" s="65" t="s">
        <v>114</v>
      </c>
      <c r="D52" s="17">
        <v>3.38</v>
      </c>
      <c r="E52" s="17">
        <v>3.89</v>
      </c>
      <c r="F52" s="17">
        <v>3.55</v>
      </c>
      <c r="G52" s="17">
        <v>3.58</v>
      </c>
      <c r="H52" s="17">
        <v>3.63</v>
      </c>
      <c r="I52" s="81">
        <v>3.43</v>
      </c>
      <c r="J52" s="18" t="s">
        <v>25</v>
      </c>
      <c r="K52" s="19"/>
      <c r="L52" s="19"/>
    </row>
    <row r="53" spans="1:15" ht="72.75" customHeight="1" x14ac:dyDescent="0.15">
      <c r="A53" s="18" t="s">
        <v>12</v>
      </c>
      <c r="B53" s="18" t="s">
        <v>107</v>
      </c>
      <c r="C53" s="65" t="s">
        <v>113</v>
      </c>
      <c r="D53" s="2">
        <v>3.51</v>
      </c>
      <c r="E53" s="1">
        <v>4.25</v>
      </c>
      <c r="F53" s="1">
        <v>3.78</v>
      </c>
      <c r="G53" s="1">
        <v>3.61</v>
      </c>
      <c r="H53" s="30">
        <v>3.51</v>
      </c>
      <c r="I53" s="80">
        <v>3.47</v>
      </c>
      <c r="J53" s="18" t="s">
        <v>26</v>
      </c>
      <c r="K53" s="18"/>
      <c r="L53" s="29"/>
      <c r="N53" s="23"/>
      <c r="O53" s="23"/>
    </row>
    <row r="54" spans="1:15" ht="77.25" customHeight="1" x14ac:dyDescent="0.15">
      <c r="A54" s="18" t="s">
        <v>12</v>
      </c>
      <c r="B54" s="18" t="s">
        <v>107</v>
      </c>
      <c r="C54" s="65" t="s">
        <v>114</v>
      </c>
      <c r="D54" s="14">
        <v>3.38</v>
      </c>
      <c r="E54" s="17">
        <v>3.89</v>
      </c>
      <c r="F54" s="17">
        <v>3.55</v>
      </c>
      <c r="G54" s="17">
        <v>3.58</v>
      </c>
      <c r="H54" s="17">
        <v>3.63</v>
      </c>
      <c r="I54" s="81">
        <v>3.43</v>
      </c>
      <c r="J54" s="18" t="s">
        <v>26</v>
      </c>
      <c r="K54" s="63"/>
      <c r="L54" s="63"/>
      <c r="N54" s="23"/>
      <c r="O54" s="23"/>
    </row>
    <row r="55" spans="1:15" ht="77.25" customHeight="1" x14ac:dyDescent="0.15">
      <c r="A55" s="18" t="s">
        <v>12</v>
      </c>
      <c r="B55" s="18" t="s">
        <v>107</v>
      </c>
      <c r="C55" s="65" t="s">
        <v>113</v>
      </c>
      <c r="D55" s="2">
        <v>3.51</v>
      </c>
      <c r="E55" s="1">
        <v>4.25</v>
      </c>
      <c r="F55" s="1">
        <v>3.78</v>
      </c>
      <c r="G55" s="1">
        <v>3.61</v>
      </c>
      <c r="H55" s="30">
        <v>3.51</v>
      </c>
      <c r="I55" s="80">
        <v>3.47</v>
      </c>
      <c r="J55" s="18" t="s">
        <v>27</v>
      </c>
      <c r="K55" s="18"/>
      <c r="L55" s="19"/>
      <c r="N55" s="23"/>
      <c r="O55" s="23"/>
    </row>
    <row r="56" spans="1:15" s="23" customFormat="1" ht="77.25" customHeight="1" x14ac:dyDescent="0.15">
      <c r="A56" s="18" t="s">
        <v>12</v>
      </c>
      <c r="B56" s="18" t="s">
        <v>107</v>
      </c>
      <c r="C56" s="65" t="s">
        <v>114</v>
      </c>
      <c r="D56" s="14">
        <v>3.38</v>
      </c>
      <c r="E56" s="17">
        <v>3.89</v>
      </c>
      <c r="F56" s="17">
        <v>3.55</v>
      </c>
      <c r="G56" s="17">
        <v>3.58</v>
      </c>
      <c r="H56" s="17">
        <v>3.63</v>
      </c>
      <c r="I56" s="81">
        <v>3.43</v>
      </c>
      <c r="J56" s="18" t="s">
        <v>27</v>
      </c>
      <c r="K56" s="19"/>
      <c r="L56" s="19"/>
      <c r="M56"/>
    </row>
    <row r="57" spans="1:15" s="23" customFormat="1" ht="70.5" customHeight="1" x14ac:dyDescent="0.15">
      <c r="A57" s="18" t="s">
        <v>12</v>
      </c>
      <c r="B57" s="13" t="s">
        <v>107</v>
      </c>
      <c r="C57" s="65" t="s">
        <v>113</v>
      </c>
      <c r="D57" s="1">
        <v>3.51</v>
      </c>
      <c r="E57" s="1">
        <v>4.25</v>
      </c>
      <c r="F57" s="1">
        <v>3.78</v>
      </c>
      <c r="G57" s="1">
        <v>3.61</v>
      </c>
      <c r="H57" s="30">
        <v>3.51</v>
      </c>
      <c r="I57" s="80">
        <v>3.47</v>
      </c>
      <c r="J57" s="18" t="s">
        <v>76</v>
      </c>
      <c r="K57" s="18"/>
      <c r="L57" s="19"/>
      <c r="M57"/>
    </row>
    <row r="58" spans="1:15" s="23" customFormat="1" ht="60" customHeight="1" x14ac:dyDescent="0.15">
      <c r="A58" s="13" t="s">
        <v>12</v>
      </c>
      <c r="B58" s="13" t="s">
        <v>107</v>
      </c>
      <c r="C58" s="65" t="s">
        <v>114</v>
      </c>
      <c r="D58" s="17">
        <v>3.38</v>
      </c>
      <c r="E58" s="17">
        <v>3.89</v>
      </c>
      <c r="F58" s="17">
        <v>3.55</v>
      </c>
      <c r="G58" s="17">
        <v>3.58</v>
      </c>
      <c r="H58" s="17">
        <v>3.63</v>
      </c>
      <c r="I58" s="81">
        <v>3.43</v>
      </c>
      <c r="J58" s="18" t="s">
        <v>76</v>
      </c>
      <c r="K58" s="19"/>
      <c r="L58" s="19"/>
      <c r="M58"/>
    </row>
    <row r="59" spans="1:15" ht="94.5" customHeight="1" x14ac:dyDescent="0.15">
      <c r="A59" s="18" t="s">
        <v>12</v>
      </c>
      <c r="B59" s="15" t="s">
        <v>115</v>
      </c>
      <c r="C59" s="65" t="s">
        <v>116</v>
      </c>
      <c r="D59" s="1">
        <v>3.43</v>
      </c>
      <c r="E59" s="1">
        <v>3.67</v>
      </c>
      <c r="F59" s="1">
        <v>4.0599999999999996</v>
      </c>
      <c r="G59" s="54">
        <v>3.9</v>
      </c>
      <c r="H59" s="56">
        <v>3.9</v>
      </c>
      <c r="I59" s="84">
        <v>3.49</v>
      </c>
      <c r="J59" s="15" t="s">
        <v>51</v>
      </c>
      <c r="K59" s="18" t="s">
        <v>117</v>
      </c>
      <c r="L59" s="18" t="s">
        <v>118</v>
      </c>
      <c r="M59" s="27"/>
    </row>
    <row r="60" spans="1:15" s="23" customFormat="1" ht="94.5" customHeight="1" x14ac:dyDescent="0.15">
      <c r="A60" s="18" t="s">
        <v>12</v>
      </c>
      <c r="B60" s="18" t="s">
        <v>119</v>
      </c>
      <c r="C60" s="65" t="s">
        <v>120</v>
      </c>
      <c r="D60" s="2">
        <v>3.38</v>
      </c>
      <c r="E60" s="2">
        <v>4.26</v>
      </c>
      <c r="F60" s="2">
        <v>4.54</v>
      </c>
      <c r="G60" s="2">
        <v>3.78</v>
      </c>
      <c r="H60" s="56">
        <v>3.95</v>
      </c>
      <c r="I60" s="84">
        <v>4.17</v>
      </c>
      <c r="J60" s="18" t="s">
        <v>35</v>
      </c>
      <c r="K60" s="18" t="s">
        <v>36</v>
      </c>
      <c r="L60" s="29" t="s">
        <v>37</v>
      </c>
      <c r="N60"/>
      <c r="O60"/>
    </row>
    <row r="61" spans="1:15" ht="60" customHeight="1" x14ac:dyDescent="0.15">
      <c r="A61" s="18" t="s">
        <v>12</v>
      </c>
      <c r="B61" s="18" t="s">
        <v>121</v>
      </c>
      <c r="C61" s="65" t="s">
        <v>122</v>
      </c>
      <c r="D61" s="2">
        <v>3.45</v>
      </c>
      <c r="E61" s="2">
        <v>4</v>
      </c>
      <c r="F61" s="2">
        <v>4.12</v>
      </c>
      <c r="G61" s="2">
        <v>4.42</v>
      </c>
      <c r="H61" s="56">
        <v>4</v>
      </c>
      <c r="I61" s="84">
        <v>3.63</v>
      </c>
      <c r="J61" s="18" t="s">
        <v>35</v>
      </c>
      <c r="K61" s="18" t="s">
        <v>36</v>
      </c>
      <c r="L61" s="29" t="s">
        <v>123</v>
      </c>
      <c r="M61" s="23"/>
    </row>
    <row r="62" spans="1:15" ht="171" customHeight="1" x14ac:dyDescent="0.15">
      <c r="A62" s="18" t="s">
        <v>12</v>
      </c>
      <c r="B62" s="18" t="s">
        <v>124</v>
      </c>
      <c r="C62" s="65" t="s">
        <v>125</v>
      </c>
      <c r="D62" s="2">
        <v>4.33</v>
      </c>
      <c r="E62" s="2">
        <v>4.72</v>
      </c>
      <c r="F62" s="2">
        <v>4.82</v>
      </c>
      <c r="G62" s="2">
        <v>4.54</v>
      </c>
      <c r="H62" s="57">
        <v>4.6500000000000004</v>
      </c>
      <c r="I62" s="85">
        <v>4.57</v>
      </c>
      <c r="J62" s="18" t="s">
        <v>15</v>
      </c>
      <c r="K62" s="18" t="s">
        <v>126</v>
      </c>
      <c r="L62" s="29" t="s">
        <v>127</v>
      </c>
      <c r="M62" s="27"/>
      <c r="N62" s="23"/>
      <c r="O62" s="23"/>
    </row>
    <row r="63" spans="1:15" ht="90" customHeight="1" x14ac:dyDescent="0.15">
      <c r="A63" s="18" t="s">
        <v>12</v>
      </c>
      <c r="B63" s="18" t="s">
        <v>124</v>
      </c>
      <c r="C63" s="65" t="s">
        <v>128</v>
      </c>
      <c r="D63" s="14">
        <v>3.9</v>
      </c>
      <c r="E63" s="14">
        <v>4.6500000000000004</v>
      </c>
      <c r="F63" s="14">
        <v>4.16</v>
      </c>
      <c r="G63" s="14">
        <v>3.86</v>
      </c>
      <c r="H63" s="14">
        <v>4.2300000000000004</v>
      </c>
      <c r="I63" s="79">
        <v>4.71</v>
      </c>
      <c r="J63" s="18" t="s">
        <v>15</v>
      </c>
      <c r="K63" s="18" t="s">
        <v>129</v>
      </c>
      <c r="L63" s="29" t="s">
        <v>130</v>
      </c>
      <c r="M63" s="27"/>
      <c r="N63" s="23"/>
      <c r="O63" s="23"/>
    </row>
    <row r="64" spans="1:15" ht="60" customHeight="1" x14ac:dyDescent="0.15">
      <c r="A64" s="18" t="s">
        <v>12</v>
      </c>
      <c r="B64" s="18" t="s">
        <v>131</v>
      </c>
      <c r="C64" s="65" t="s">
        <v>132</v>
      </c>
      <c r="D64" s="1">
        <v>3.86</v>
      </c>
      <c r="E64" s="1">
        <v>4.26</v>
      </c>
      <c r="F64" s="1">
        <v>4.34</v>
      </c>
      <c r="G64" s="1">
        <v>4.33</v>
      </c>
      <c r="H64" s="57">
        <v>4.18</v>
      </c>
      <c r="I64" s="85">
        <v>3.57</v>
      </c>
      <c r="J64" s="18" t="s">
        <v>35</v>
      </c>
      <c r="K64" s="15" t="s">
        <v>36</v>
      </c>
      <c r="L64" s="19" t="s">
        <v>133</v>
      </c>
      <c r="N64" s="23"/>
      <c r="O64" s="23"/>
    </row>
    <row r="65" spans="1:15" ht="60" customHeight="1" x14ac:dyDescent="0.15">
      <c r="A65" s="13" t="s">
        <v>12</v>
      </c>
      <c r="B65" s="13" t="s">
        <v>134</v>
      </c>
      <c r="C65" s="65" t="s">
        <v>135</v>
      </c>
      <c r="D65" s="16">
        <v>4.18</v>
      </c>
      <c r="E65" s="16">
        <v>4.18</v>
      </c>
      <c r="F65" s="16">
        <v>4.2</v>
      </c>
      <c r="G65" s="16">
        <v>4.09</v>
      </c>
      <c r="H65" s="16">
        <v>4.01</v>
      </c>
      <c r="I65" s="82">
        <v>3.95</v>
      </c>
      <c r="J65" s="15" t="s">
        <v>35</v>
      </c>
      <c r="K65" s="15" t="s">
        <v>36</v>
      </c>
      <c r="L65" s="19" t="s">
        <v>123</v>
      </c>
      <c r="N65" s="23"/>
      <c r="O65" s="23"/>
    </row>
    <row r="66" spans="1:15" ht="60" customHeight="1" x14ac:dyDescent="0.15">
      <c r="A66" s="18" t="s">
        <v>12</v>
      </c>
      <c r="B66" s="13" t="s">
        <v>136</v>
      </c>
      <c r="C66" s="65" t="s">
        <v>137</v>
      </c>
      <c r="D66" s="1">
        <v>2.62</v>
      </c>
      <c r="E66" s="1">
        <v>2.82</v>
      </c>
      <c r="F66" s="1">
        <v>2.98</v>
      </c>
      <c r="G66" s="1">
        <v>2.6</v>
      </c>
      <c r="H66" s="57">
        <v>2.82</v>
      </c>
      <c r="I66" s="85">
        <v>2.83</v>
      </c>
      <c r="J66" s="15" t="s">
        <v>35</v>
      </c>
      <c r="K66" s="18" t="s">
        <v>83</v>
      </c>
      <c r="L66" s="29" t="s">
        <v>59</v>
      </c>
      <c r="N66" s="23"/>
      <c r="O66" s="23"/>
    </row>
    <row r="67" spans="1:15" ht="60" customHeight="1" x14ac:dyDescent="0.15">
      <c r="A67" s="13" t="s">
        <v>12</v>
      </c>
      <c r="B67" s="13" t="s">
        <v>136</v>
      </c>
      <c r="C67" s="65" t="s">
        <v>138</v>
      </c>
      <c r="D67" s="17">
        <v>2.99</v>
      </c>
      <c r="E67" s="17">
        <v>3.58</v>
      </c>
      <c r="F67" s="17">
        <v>2.9</v>
      </c>
      <c r="G67" s="17">
        <v>3.15</v>
      </c>
      <c r="H67" s="17">
        <v>3.35</v>
      </c>
      <c r="I67" s="81">
        <v>3.56</v>
      </c>
      <c r="J67" s="15" t="s">
        <v>35</v>
      </c>
      <c r="K67" s="18" t="s">
        <v>83</v>
      </c>
      <c r="L67" s="29" t="s">
        <v>59</v>
      </c>
      <c r="N67" s="23"/>
      <c r="O67" s="23"/>
    </row>
    <row r="68" spans="1:15" ht="60" customHeight="1" x14ac:dyDescent="0.15">
      <c r="A68" s="18" t="s">
        <v>12</v>
      </c>
      <c r="B68" s="18" t="s">
        <v>139</v>
      </c>
      <c r="C68" s="18" t="s">
        <v>140</v>
      </c>
      <c r="D68" s="14">
        <v>3.97</v>
      </c>
      <c r="E68" s="14">
        <v>4.05</v>
      </c>
      <c r="F68" s="14">
        <v>4.1500000000000004</v>
      </c>
      <c r="G68" s="14">
        <v>4.08</v>
      </c>
      <c r="H68" s="14">
        <v>4.5</v>
      </c>
      <c r="I68" s="79">
        <v>3.95</v>
      </c>
      <c r="J68" s="18" t="s">
        <v>51</v>
      </c>
      <c r="K68" s="19" t="s">
        <v>64</v>
      </c>
      <c r="L68" s="29" t="s">
        <v>141</v>
      </c>
      <c r="M68" s="51"/>
      <c r="N68" s="23"/>
      <c r="O68" s="23"/>
    </row>
    <row r="69" spans="1:15" ht="75.75" customHeight="1" x14ac:dyDescent="0.15">
      <c r="A69" s="13" t="s">
        <v>12</v>
      </c>
      <c r="B69" s="18" t="s">
        <v>142</v>
      </c>
      <c r="C69" s="18" t="s">
        <v>143</v>
      </c>
      <c r="D69" s="30">
        <v>4.1100000000000003</v>
      </c>
      <c r="E69" s="30">
        <v>4.01</v>
      </c>
      <c r="F69" s="30">
        <v>4.0199999999999996</v>
      </c>
      <c r="G69" s="30">
        <f>AVERAGE(3.86,3.88)</f>
        <v>3.87</v>
      </c>
      <c r="H69" s="30">
        <f>AVERAGE(3.95,3.94)</f>
        <v>3.9450000000000003</v>
      </c>
      <c r="I69" s="75" t="s">
        <v>50</v>
      </c>
      <c r="J69" s="18" t="s">
        <v>15</v>
      </c>
      <c r="K69" s="18" t="s">
        <v>23</v>
      </c>
      <c r="L69" s="29" t="s">
        <v>24</v>
      </c>
      <c r="M69" s="61"/>
    </row>
    <row r="70" spans="1:15" s="23" customFormat="1" ht="60" customHeight="1" x14ac:dyDescent="0.15">
      <c r="A70" s="18" t="s">
        <v>12</v>
      </c>
      <c r="B70" s="18" t="s">
        <v>144</v>
      </c>
      <c r="C70" s="65" t="s">
        <v>145</v>
      </c>
      <c r="D70" s="1">
        <v>3.43</v>
      </c>
      <c r="E70" s="1">
        <v>3.48</v>
      </c>
      <c r="F70" s="1">
        <v>4.03</v>
      </c>
      <c r="G70" s="1">
        <v>4.04</v>
      </c>
      <c r="H70" s="57">
        <v>3.88</v>
      </c>
      <c r="I70" s="85">
        <v>3.65</v>
      </c>
      <c r="J70" s="18" t="s">
        <v>25</v>
      </c>
      <c r="K70" s="26"/>
      <c r="L70" s="25"/>
      <c r="M70" s="24"/>
      <c r="N70"/>
      <c r="O70"/>
    </row>
    <row r="71" spans="1:15" ht="81.75" customHeight="1" x14ac:dyDescent="0.15">
      <c r="A71" s="18" t="s">
        <v>12</v>
      </c>
      <c r="B71" s="18" t="s">
        <v>144</v>
      </c>
      <c r="C71" s="65" t="s">
        <v>145</v>
      </c>
      <c r="D71" s="2">
        <v>3.43</v>
      </c>
      <c r="E71" s="1">
        <v>3.48</v>
      </c>
      <c r="F71" s="1">
        <v>4.03</v>
      </c>
      <c r="G71" s="1">
        <v>4.04</v>
      </c>
      <c r="H71" s="57">
        <v>3.88</v>
      </c>
      <c r="I71" s="85">
        <v>3.65</v>
      </c>
      <c r="J71" s="18" t="s">
        <v>26</v>
      </c>
      <c r="K71" s="18"/>
      <c r="L71" s="29"/>
      <c r="M71" s="60"/>
      <c r="N71" s="23"/>
      <c r="O71" s="23"/>
    </row>
    <row r="72" spans="1:15" ht="81.75" customHeight="1" x14ac:dyDescent="0.15">
      <c r="A72" s="18" t="s">
        <v>12</v>
      </c>
      <c r="B72" s="18" t="s">
        <v>144</v>
      </c>
      <c r="C72" s="65" t="s">
        <v>145</v>
      </c>
      <c r="D72" s="2">
        <v>3.43</v>
      </c>
      <c r="E72" s="1">
        <v>3.48</v>
      </c>
      <c r="F72" s="1">
        <v>4.03</v>
      </c>
      <c r="G72" s="1">
        <v>4.04</v>
      </c>
      <c r="H72" s="57">
        <v>3.88</v>
      </c>
      <c r="I72" s="85">
        <v>3.65</v>
      </c>
      <c r="J72" s="18" t="s">
        <v>27</v>
      </c>
      <c r="K72" s="26"/>
      <c r="L72" s="25"/>
      <c r="M72" s="62"/>
    </row>
    <row r="73" spans="1:15" s="23" customFormat="1" ht="81.75" customHeight="1" x14ac:dyDescent="0.15">
      <c r="A73" s="18" t="s">
        <v>12</v>
      </c>
      <c r="B73" s="18" t="s">
        <v>144</v>
      </c>
      <c r="C73" s="65" t="s">
        <v>145</v>
      </c>
      <c r="D73" s="1">
        <v>3.43</v>
      </c>
      <c r="E73" s="1">
        <v>3.48</v>
      </c>
      <c r="F73" s="1">
        <v>4.03</v>
      </c>
      <c r="G73" s="1">
        <v>4.04</v>
      </c>
      <c r="H73" s="57">
        <v>3.88</v>
      </c>
      <c r="I73" s="85">
        <v>3.65</v>
      </c>
      <c r="J73" s="18" t="s">
        <v>76</v>
      </c>
      <c r="K73" s="26"/>
      <c r="L73" s="25"/>
      <c r="M73" s="24"/>
      <c r="N73"/>
      <c r="O73"/>
    </row>
    <row r="74" spans="1:15" ht="81.75" customHeight="1" x14ac:dyDescent="0.15">
      <c r="A74" s="18" t="s">
        <v>12</v>
      </c>
      <c r="B74" s="18" t="s">
        <v>146</v>
      </c>
      <c r="C74" s="65" t="s">
        <v>147</v>
      </c>
      <c r="D74" s="2">
        <v>3.26</v>
      </c>
      <c r="E74" s="2">
        <v>3.65</v>
      </c>
      <c r="F74" s="2">
        <v>3.71</v>
      </c>
      <c r="G74" s="2">
        <v>4.2300000000000004</v>
      </c>
      <c r="H74" s="57">
        <v>4.46</v>
      </c>
      <c r="I74" s="85">
        <v>3.85</v>
      </c>
      <c r="J74" s="18" t="s">
        <v>15</v>
      </c>
      <c r="K74" s="18" t="s">
        <v>23</v>
      </c>
      <c r="L74" s="29" t="s">
        <v>24</v>
      </c>
      <c r="M74" s="27"/>
    </row>
    <row r="75" spans="1:15" ht="60" customHeight="1" x14ac:dyDescent="0.15">
      <c r="A75" s="18" t="s">
        <v>12</v>
      </c>
      <c r="B75" s="13" t="s">
        <v>146</v>
      </c>
      <c r="C75" s="65" t="s">
        <v>147</v>
      </c>
      <c r="D75" s="2">
        <v>3.26</v>
      </c>
      <c r="E75" s="2">
        <v>3.65</v>
      </c>
      <c r="F75" s="2">
        <v>3.71</v>
      </c>
      <c r="G75" s="2">
        <v>4.2300000000000004</v>
      </c>
      <c r="H75" s="57">
        <v>4.46</v>
      </c>
      <c r="I75" s="85">
        <v>3.85</v>
      </c>
      <c r="J75" s="15" t="s">
        <v>25</v>
      </c>
      <c r="K75" s="15"/>
      <c r="L75" s="19"/>
      <c r="N75" s="24"/>
      <c r="O75" s="24"/>
    </row>
    <row r="76" spans="1:15" s="23" customFormat="1" ht="60" customHeight="1" x14ac:dyDescent="0.15">
      <c r="A76" s="18" t="s">
        <v>12</v>
      </c>
      <c r="B76" s="18" t="s">
        <v>146</v>
      </c>
      <c r="C76" s="65" t="s">
        <v>147</v>
      </c>
      <c r="D76" s="2">
        <v>3.26</v>
      </c>
      <c r="E76" s="2">
        <v>3.65</v>
      </c>
      <c r="F76" s="2">
        <v>3.71</v>
      </c>
      <c r="G76" s="2">
        <v>4.2300000000000004</v>
      </c>
      <c r="H76" s="57">
        <v>4.46</v>
      </c>
      <c r="I76" s="85">
        <v>3.85</v>
      </c>
      <c r="J76" s="18" t="s">
        <v>26</v>
      </c>
      <c r="K76" s="18"/>
      <c r="L76" s="29"/>
      <c r="M76"/>
    </row>
    <row r="77" spans="1:15" s="23" customFormat="1" ht="60" customHeight="1" x14ac:dyDescent="0.15">
      <c r="A77" s="18" t="s">
        <v>12</v>
      </c>
      <c r="B77" s="18" t="s">
        <v>146</v>
      </c>
      <c r="C77" s="65" t="s">
        <v>147</v>
      </c>
      <c r="D77" s="2">
        <v>3.26</v>
      </c>
      <c r="E77" s="2">
        <v>3.65</v>
      </c>
      <c r="F77" s="2">
        <v>3.71</v>
      </c>
      <c r="G77" s="2">
        <v>4.2300000000000004</v>
      </c>
      <c r="H77" s="57">
        <v>4.46</v>
      </c>
      <c r="I77" s="85">
        <v>3.85</v>
      </c>
      <c r="J77" s="18" t="s">
        <v>27</v>
      </c>
      <c r="K77" s="15"/>
      <c r="L77" s="19"/>
      <c r="M77"/>
    </row>
    <row r="78" spans="1:15" s="23" customFormat="1" ht="60" customHeight="1" x14ac:dyDescent="0.15">
      <c r="A78" s="18" t="s">
        <v>12</v>
      </c>
      <c r="B78" s="13" t="s">
        <v>146</v>
      </c>
      <c r="C78" s="65" t="s">
        <v>147</v>
      </c>
      <c r="D78" s="2">
        <v>3.26</v>
      </c>
      <c r="E78" s="2">
        <v>3.65</v>
      </c>
      <c r="F78" s="2">
        <v>3.71</v>
      </c>
      <c r="G78" s="2">
        <v>4.2300000000000004</v>
      </c>
      <c r="H78" s="57">
        <v>4.46</v>
      </c>
      <c r="I78" s="85">
        <v>3.85</v>
      </c>
      <c r="J78" s="18" t="s">
        <v>76</v>
      </c>
      <c r="K78" s="15"/>
      <c r="L78" s="19"/>
      <c r="M78"/>
    </row>
    <row r="79" spans="1:15" s="23" customFormat="1" ht="60" customHeight="1" x14ac:dyDescent="0.15">
      <c r="A79" s="18" t="s">
        <v>12</v>
      </c>
      <c r="B79" s="18" t="s">
        <v>148</v>
      </c>
      <c r="C79" s="18" t="s">
        <v>149</v>
      </c>
      <c r="D79" s="2">
        <v>3.96</v>
      </c>
      <c r="E79" s="2">
        <v>4.2</v>
      </c>
      <c r="F79" s="2">
        <v>4.13</v>
      </c>
      <c r="G79" s="2">
        <v>4.0599999999999996</v>
      </c>
      <c r="H79" s="57">
        <v>4.08</v>
      </c>
      <c r="I79" s="85">
        <v>4.05</v>
      </c>
      <c r="J79" s="18" t="s">
        <v>25</v>
      </c>
      <c r="K79" s="18"/>
      <c r="L79" s="29"/>
      <c r="N79"/>
      <c r="O79"/>
    </row>
    <row r="80" spans="1:15" s="23" customFormat="1" ht="60" customHeight="1" x14ac:dyDescent="0.15">
      <c r="A80" s="18" t="s">
        <v>12</v>
      </c>
      <c r="B80" s="18" t="s">
        <v>148</v>
      </c>
      <c r="C80" s="18" t="s">
        <v>149</v>
      </c>
      <c r="D80" s="2">
        <v>3.96</v>
      </c>
      <c r="E80" s="2">
        <v>4.2</v>
      </c>
      <c r="F80" s="2">
        <v>4.13</v>
      </c>
      <c r="G80" s="2">
        <v>4.0599999999999996</v>
      </c>
      <c r="H80" s="57">
        <v>4.08</v>
      </c>
      <c r="I80" s="85">
        <v>4.05</v>
      </c>
      <c r="J80" s="18" t="s">
        <v>26</v>
      </c>
      <c r="K80" s="18"/>
      <c r="L80" s="29"/>
      <c r="M80"/>
      <c r="N80"/>
      <c r="O80"/>
    </row>
    <row r="81" spans="1:15" s="23" customFormat="1" ht="60" customHeight="1" x14ac:dyDescent="0.15">
      <c r="A81" s="18" t="s">
        <v>12</v>
      </c>
      <c r="B81" s="18" t="s">
        <v>148</v>
      </c>
      <c r="C81" s="18" t="s">
        <v>149</v>
      </c>
      <c r="D81" s="2">
        <v>3.96</v>
      </c>
      <c r="E81" s="2">
        <v>4.2</v>
      </c>
      <c r="F81" s="2">
        <v>4.13</v>
      </c>
      <c r="G81" s="2">
        <v>4.0599999999999996</v>
      </c>
      <c r="H81" s="57">
        <v>4.08</v>
      </c>
      <c r="I81" s="85">
        <v>4.05</v>
      </c>
      <c r="J81" s="18" t="s">
        <v>27</v>
      </c>
      <c r="K81" s="18"/>
      <c r="L81" s="29"/>
      <c r="M81"/>
      <c r="N81"/>
      <c r="O81"/>
    </row>
    <row r="82" spans="1:15" s="23" customFormat="1" ht="60" customHeight="1" x14ac:dyDescent="0.15">
      <c r="A82" s="18" t="s">
        <v>12</v>
      </c>
      <c r="B82" s="18" t="s">
        <v>148</v>
      </c>
      <c r="C82" s="18" t="s">
        <v>149</v>
      </c>
      <c r="D82" s="2">
        <v>3.96</v>
      </c>
      <c r="E82" s="2">
        <v>4.2</v>
      </c>
      <c r="F82" s="2">
        <v>4.13</v>
      </c>
      <c r="G82" s="2">
        <v>4.0599999999999996</v>
      </c>
      <c r="H82" s="57">
        <v>4.08</v>
      </c>
      <c r="I82" s="85">
        <v>4.05</v>
      </c>
      <c r="J82" s="18" t="s">
        <v>76</v>
      </c>
      <c r="K82" s="18"/>
      <c r="L82" s="29"/>
      <c r="M82"/>
      <c r="N82"/>
      <c r="O82"/>
    </row>
    <row r="83" spans="1:15" s="23" customFormat="1" ht="60" customHeight="1" x14ac:dyDescent="0.15">
      <c r="A83" s="18" t="s">
        <v>12</v>
      </c>
      <c r="B83" s="18" t="s">
        <v>148</v>
      </c>
      <c r="C83" s="18" t="s">
        <v>149</v>
      </c>
      <c r="D83" s="2">
        <v>3.96</v>
      </c>
      <c r="E83" s="2">
        <v>4.2</v>
      </c>
      <c r="F83" s="2">
        <v>4.13</v>
      </c>
      <c r="G83" s="2">
        <v>4.0599999999999996</v>
      </c>
      <c r="H83" s="57">
        <v>4.08</v>
      </c>
      <c r="I83" s="85">
        <v>4.05</v>
      </c>
      <c r="J83" s="18" t="s">
        <v>42</v>
      </c>
      <c r="K83" s="18" t="s">
        <v>43</v>
      </c>
      <c r="L83" s="29" t="s">
        <v>44</v>
      </c>
      <c r="M83"/>
      <c r="N83"/>
      <c r="O83"/>
    </row>
    <row r="84" spans="1:15" s="23" customFormat="1" ht="60" customHeight="1" x14ac:dyDescent="0.15">
      <c r="A84" s="18" t="s">
        <v>12</v>
      </c>
      <c r="B84" s="18" t="s">
        <v>150</v>
      </c>
      <c r="C84" s="18" t="s">
        <v>151</v>
      </c>
      <c r="D84" s="2">
        <v>3.93</v>
      </c>
      <c r="E84" s="2">
        <v>4.3099999999999996</v>
      </c>
      <c r="F84" s="2" t="s">
        <v>152</v>
      </c>
      <c r="G84" s="2">
        <v>3.5</v>
      </c>
      <c r="H84" s="57">
        <v>3.97</v>
      </c>
      <c r="I84" s="85">
        <v>4.37</v>
      </c>
      <c r="J84" s="18" t="s">
        <v>18</v>
      </c>
      <c r="K84" s="19" t="s">
        <v>19</v>
      </c>
      <c r="L84" s="15" t="s">
        <v>20</v>
      </c>
      <c r="N84"/>
      <c r="O84"/>
    </row>
    <row r="85" spans="1:15" s="23" customFormat="1" ht="60" customHeight="1" x14ac:dyDescent="0.15">
      <c r="A85" s="13" t="s">
        <v>12</v>
      </c>
      <c r="B85" s="13" t="s">
        <v>153</v>
      </c>
      <c r="C85" s="13" t="s">
        <v>154</v>
      </c>
      <c r="D85" s="14">
        <v>4.1900000000000004</v>
      </c>
      <c r="E85" s="14">
        <v>4.57</v>
      </c>
      <c r="F85" s="14">
        <v>4.46</v>
      </c>
      <c r="G85" s="14">
        <v>4.43</v>
      </c>
      <c r="H85" s="14">
        <v>4.38</v>
      </c>
      <c r="I85" s="79">
        <v>4.17</v>
      </c>
      <c r="J85" s="19" t="s">
        <v>51</v>
      </c>
      <c r="K85" s="19" t="s">
        <v>55</v>
      </c>
      <c r="L85" s="15" t="s">
        <v>155</v>
      </c>
      <c r="M85"/>
      <c r="N85"/>
      <c r="O85"/>
    </row>
    <row r="86" spans="1:15" s="23" customFormat="1" ht="101.25" customHeight="1" x14ac:dyDescent="0.15">
      <c r="A86" s="18" t="s">
        <v>12</v>
      </c>
      <c r="B86" s="18" t="s">
        <v>156</v>
      </c>
      <c r="C86" s="65" t="s">
        <v>157</v>
      </c>
      <c r="D86" s="2">
        <v>3.02</v>
      </c>
      <c r="E86" s="2">
        <v>3.27</v>
      </c>
      <c r="F86" s="2">
        <v>4.13</v>
      </c>
      <c r="G86" s="2">
        <v>4.03</v>
      </c>
      <c r="H86" s="57">
        <v>3.55</v>
      </c>
      <c r="I86" s="85">
        <v>3.29</v>
      </c>
      <c r="J86" s="18" t="s">
        <v>51</v>
      </c>
      <c r="K86" s="29" t="s">
        <v>117</v>
      </c>
      <c r="L86" s="29" t="s">
        <v>158</v>
      </c>
    </row>
    <row r="87" spans="1:15" s="23" customFormat="1" ht="60" customHeight="1" x14ac:dyDescent="0.15">
      <c r="A87" s="18" t="s">
        <v>12</v>
      </c>
      <c r="B87" s="18" t="s">
        <v>156</v>
      </c>
      <c r="C87" s="65" t="s">
        <v>157</v>
      </c>
      <c r="D87" s="2">
        <v>3.02</v>
      </c>
      <c r="E87" s="2">
        <v>3.27</v>
      </c>
      <c r="F87" s="2">
        <v>4.13</v>
      </c>
      <c r="G87" s="2">
        <v>4.03</v>
      </c>
      <c r="H87" s="57">
        <v>3.55</v>
      </c>
      <c r="I87" s="85">
        <v>3.29</v>
      </c>
      <c r="J87" s="18" t="s">
        <v>35</v>
      </c>
      <c r="K87" s="18" t="s">
        <v>38</v>
      </c>
      <c r="L87" s="29" t="s">
        <v>159</v>
      </c>
      <c r="N87"/>
      <c r="O87"/>
    </row>
    <row r="88" spans="1:15" s="23" customFormat="1" ht="60" customHeight="1" x14ac:dyDescent="0.15">
      <c r="A88" s="18" t="s">
        <v>12</v>
      </c>
      <c r="B88" s="18" t="s">
        <v>156</v>
      </c>
      <c r="C88" s="65" t="s">
        <v>157</v>
      </c>
      <c r="D88" s="2">
        <v>3.02</v>
      </c>
      <c r="E88" s="2">
        <v>3.27</v>
      </c>
      <c r="F88" s="2">
        <v>4.13</v>
      </c>
      <c r="G88" s="2">
        <v>4.03</v>
      </c>
      <c r="H88" s="57">
        <v>3.55</v>
      </c>
      <c r="I88" s="85">
        <v>3.29</v>
      </c>
      <c r="J88" s="18" t="s">
        <v>35</v>
      </c>
      <c r="K88" s="18" t="s">
        <v>160</v>
      </c>
      <c r="L88" s="29" t="s">
        <v>158</v>
      </c>
      <c r="N88"/>
      <c r="O88"/>
    </row>
    <row r="89" spans="1:15" s="23" customFormat="1" ht="60" customHeight="1" x14ac:dyDescent="0.15">
      <c r="A89" s="13" t="s">
        <v>12</v>
      </c>
      <c r="B89" s="18" t="s">
        <v>161</v>
      </c>
      <c r="C89" s="18" t="s">
        <v>162</v>
      </c>
      <c r="D89" s="30">
        <v>4.75</v>
      </c>
      <c r="E89" s="30">
        <v>4.72</v>
      </c>
      <c r="F89" s="30">
        <f>AVERAGE(4.63,4.62)</f>
        <v>4.625</v>
      </c>
      <c r="G89" s="30">
        <f>AVERAGE(4.5,4.54)</f>
        <v>4.5199999999999996</v>
      </c>
      <c r="H89" s="30">
        <f>AVERAGE(4.51,4.55)</f>
        <v>4.5299999999999994</v>
      </c>
      <c r="I89" s="75" t="s">
        <v>50</v>
      </c>
      <c r="J89" s="18" t="s">
        <v>15</v>
      </c>
      <c r="K89" s="18" t="s">
        <v>16</v>
      </c>
      <c r="L89" s="29" t="s">
        <v>163</v>
      </c>
      <c r="N89"/>
      <c r="O89"/>
    </row>
    <row r="90" spans="1:15" ht="60" customHeight="1" x14ac:dyDescent="0.15">
      <c r="A90" s="13" t="s">
        <v>12</v>
      </c>
      <c r="B90" s="18" t="s">
        <v>164</v>
      </c>
      <c r="C90" s="18" t="s">
        <v>165</v>
      </c>
      <c r="D90" s="30">
        <v>4.2</v>
      </c>
      <c r="E90" s="30">
        <v>4.1500000000000004</v>
      </c>
      <c r="F90" s="30">
        <f>AVERAGE(4.16,4.05)</f>
        <v>4.1050000000000004</v>
      </c>
      <c r="G90" s="30">
        <f>AVERAGE(4.04,3.99)</f>
        <v>4.0150000000000006</v>
      </c>
      <c r="H90" s="30">
        <v>4.03</v>
      </c>
      <c r="I90" s="80">
        <f>AVERAGE(3.98,3.92)</f>
        <v>3.95</v>
      </c>
      <c r="J90" s="29" t="s">
        <v>15</v>
      </c>
      <c r="K90" s="18" t="s">
        <v>109</v>
      </c>
      <c r="L90" s="29" t="s">
        <v>112</v>
      </c>
      <c r="M90" s="23"/>
      <c r="N90" s="23"/>
      <c r="O90" s="23"/>
    </row>
    <row r="91" spans="1:15" ht="60" customHeight="1" x14ac:dyDescent="0.15">
      <c r="A91" s="13" t="s">
        <v>12</v>
      </c>
      <c r="B91" s="18" t="s">
        <v>164</v>
      </c>
      <c r="C91" s="18" t="s">
        <v>165</v>
      </c>
      <c r="D91" s="30">
        <v>4.2</v>
      </c>
      <c r="E91" s="30">
        <v>4.1500000000000004</v>
      </c>
      <c r="F91" s="30">
        <f>AVERAGE(4.16,4.05)</f>
        <v>4.1050000000000004</v>
      </c>
      <c r="G91" s="30">
        <f>AVERAGE(4.04,3.99)</f>
        <v>4.0150000000000006</v>
      </c>
      <c r="H91" s="30">
        <v>4.03</v>
      </c>
      <c r="I91" s="80">
        <f>AVERAGE(3.98,3.92)</f>
        <v>3.95</v>
      </c>
      <c r="J91" s="29" t="s">
        <v>15</v>
      </c>
      <c r="K91" s="18" t="s">
        <v>109</v>
      </c>
      <c r="L91" s="29" t="s">
        <v>110</v>
      </c>
      <c r="M91" s="23"/>
      <c r="N91" s="23"/>
      <c r="O91" s="23"/>
    </row>
    <row r="92" spans="1:15" ht="60" customHeight="1" x14ac:dyDescent="0.15">
      <c r="A92" s="18" t="s">
        <v>12</v>
      </c>
      <c r="B92" s="18" t="s">
        <v>166</v>
      </c>
      <c r="C92" s="65" t="s">
        <v>167</v>
      </c>
      <c r="D92" s="2">
        <v>4.91</v>
      </c>
      <c r="E92" s="47">
        <v>5.04</v>
      </c>
      <c r="F92" s="47">
        <v>4.9800000000000004</v>
      </c>
      <c r="G92" s="47">
        <v>4.8899999999999997</v>
      </c>
      <c r="H92" s="57">
        <v>4.8899999999999997</v>
      </c>
      <c r="I92" s="85">
        <v>4.62</v>
      </c>
      <c r="J92" s="18" t="s">
        <v>15</v>
      </c>
      <c r="K92" s="18" t="s">
        <v>109</v>
      </c>
      <c r="L92" s="29" t="s">
        <v>168</v>
      </c>
      <c r="M92" s="27"/>
      <c r="N92" s="23"/>
      <c r="O92" s="23"/>
    </row>
    <row r="93" spans="1:15" s="23" customFormat="1" ht="75" customHeight="1" x14ac:dyDescent="0.15">
      <c r="A93" s="18" t="s">
        <v>12</v>
      </c>
      <c r="B93" s="18" t="s">
        <v>166</v>
      </c>
      <c r="C93" s="65" t="s">
        <v>169</v>
      </c>
      <c r="D93" s="14">
        <v>4.45</v>
      </c>
      <c r="E93" s="17">
        <v>4.79</v>
      </c>
      <c r="F93" s="17">
        <v>4.58</v>
      </c>
      <c r="G93" s="17">
        <v>4.59</v>
      </c>
      <c r="H93" s="17">
        <v>4.83</v>
      </c>
      <c r="I93" s="81">
        <v>4.87</v>
      </c>
      <c r="J93" s="18" t="s">
        <v>15</v>
      </c>
      <c r="K93" s="18" t="s">
        <v>109</v>
      </c>
      <c r="L93" s="29" t="s">
        <v>168</v>
      </c>
      <c r="M93" s="27"/>
    </row>
    <row r="94" spans="1:15" ht="75" customHeight="1" x14ac:dyDescent="0.15">
      <c r="A94" s="18" t="s">
        <v>12</v>
      </c>
      <c r="B94" s="18" t="s">
        <v>170</v>
      </c>
      <c r="C94" s="65" t="s">
        <v>171</v>
      </c>
      <c r="D94" s="2">
        <v>3.81</v>
      </c>
      <c r="E94" s="1">
        <v>4.16</v>
      </c>
      <c r="F94" s="1">
        <v>4.04</v>
      </c>
      <c r="G94" s="1">
        <v>4.1900000000000004</v>
      </c>
      <c r="H94" s="57">
        <v>4.33</v>
      </c>
      <c r="I94" s="85">
        <v>4.09</v>
      </c>
      <c r="J94" s="18" t="s">
        <v>51</v>
      </c>
      <c r="K94" s="29" t="s">
        <v>51</v>
      </c>
      <c r="L94" s="29" t="s">
        <v>172</v>
      </c>
      <c r="M94" s="23"/>
      <c r="N94" s="23"/>
      <c r="O94" s="23"/>
    </row>
    <row r="95" spans="1:15" ht="72" customHeight="1" x14ac:dyDescent="0.15">
      <c r="A95" s="18" t="s">
        <v>12</v>
      </c>
      <c r="B95" s="18" t="s">
        <v>170</v>
      </c>
      <c r="C95" s="18" t="s">
        <v>173</v>
      </c>
      <c r="D95" s="14">
        <v>3.71</v>
      </c>
      <c r="E95" s="14">
        <v>4.17</v>
      </c>
      <c r="F95" s="14">
        <v>3.96</v>
      </c>
      <c r="G95" s="14">
        <v>3.89</v>
      </c>
      <c r="H95" s="14">
        <v>3.89</v>
      </c>
      <c r="I95" s="79">
        <v>3.97</v>
      </c>
      <c r="J95" s="18" t="s">
        <v>51</v>
      </c>
      <c r="K95" s="29" t="s">
        <v>51</v>
      </c>
      <c r="L95" s="29" t="s">
        <v>172</v>
      </c>
      <c r="M95" s="23"/>
      <c r="N95" s="23"/>
      <c r="O95" s="23"/>
    </row>
    <row r="96" spans="1:15" ht="78.75" customHeight="1" x14ac:dyDescent="0.15">
      <c r="A96" s="18" t="s">
        <v>12</v>
      </c>
      <c r="B96" s="18" t="s">
        <v>170</v>
      </c>
      <c r="C96" s="65" t="s">
        <v>171</v>
      </c>
      <c r="D96" s="2">
        <v>3.81</v>
      </c>
      <c r="E96" s="1">
        <v>4.16</v>
      </c>
      <c r="F96" s="1">
        <v>4.04</v>
      </c>
      <c r="G96" s="1">
        <v>4.1900000000000004</v>
      </c>
      <c r="H96" s="57">
        <v>4.33</v>
      </c>
      <c r="I96" s="85">
        <v>4.09</v>
      </c>
      <c r="J96" s="18" t="s">
        <v>51</v>
      </c>
      <c r="K96" s="19" t="s">
        <v>55</v>
      </c>
      <c r="L96" s="29" t="s">
        <v>59</v>
      </c>
      <c r="M96" s="23"/>
      <c r="N96" s="23"/>
      <c r="O96" s="23"/>
    </row>
    <row r="97" spans="1:15" ht="65.25" customHeight="1" x14ac:dyDescent="0.15">
      <c r="A97" s="18" t="s">
        <v>12</v>
      </c>
      <c r="B97" s="18" t="s">
        <v>170</v>
      </c>
      <c r="C97" s="18" t="s">
        <v>173</v>
      </c>
      <c r="D97" s="14">
        <v>3.71</v>
      </c>
      <c r="E97" s="14">
        <v>4.17</v>
      </c>
      <c r="F97" s="14">
        <v>3.96</v>
      </c>
      <c r="G97" s="14">
        <v>3.89</v>
      </c>
      <c r="H97" s="14">
        <v>4.1100000000000003</v>
      </c>
      <c r="I97" s="79">
        <v>3.97</v>
      </c>
      <c r="J97" s="18" t="s">
        <v>51</v>
      </c>
      <c r="K97" s="19" t="s">
        <v>55</v>
      </c>
      <c r="L97" s="29" t="s">
        <v>59</v>
      </c>
      <c r="M97" s="23"/>
      <c r="N97" s="23"/>
      <c r="O97" s="23"/>
    </row>
    <row r="98" spans="1:15" s="23" customFormat="1" ht="42" x14ac:dyDescent="0.15">
      <c r="A98" s="13" t="s">
        <v>12</v>
      </c>
      <c r="B98" s="18" t="s">
        <v>174</v>
      </c>
      <c r="C98" s="18" t="s">
        <v>175</v>
      </c>
      <c r="D98" s="30">
        <v>3.46</v>
      </c>
      <c r="E98" s="30">
        <v>3.7650000000000001</v>
      </c>
      <c r="F98" s="30">
        <f>AVERAGE(4.09,3.77)</f>
        <v>3.9299999999999997</v>
      </c>
      <c r="G98" s="30">
        <f>AVERAGE(4.1,3.88)</f>
        <v>3.9899999999999998</v>
      </c>
      <c r="H98" s="30">
        <v>4.01</v>
      </c>
      <c r="I98" s="80">
        <f>AVERAGE(3.85,3.83)</f>
        <v>3.84</v>
      </c>
      <c r="J98" s="18" t="s">
        <v>15</v>
      </c>
      <c r="K98" s="18" t="s">
        <v>89</v>
      </c>
      <c r="L98" s="29" t="s">
        <v>176</v>
      </c>
    </row>
    <row r="99" spans="1:15" ht="60" customHeight="1" x14ac:dyDescent="0.15">
      <c r="A99" s="18" t="s">
        <v>12</v>
      </c>
      <c r="B99" s="18" t="s">
        <v>174</v>
      </c>
      <c r="C99" s="65" t="s">
        <v>177</v>
      </c>
      <c r="D99" s="2">
        <v>2.5499999999999998</v>
      </c>
      <c r="E99" s="1">
        <v>3.41</v>
      </c>
      <c r="F99" s="1">
        <v>3.93</v>
      </c>
      <c r="G99" s="1">
        <v>4.03</v>
      </c>
      <c r="H99" s="57">
        <v>4.12</v>
      </c>
      <c r="I99" s="85">
        <v>3.83</v>
      </c>
      <c r="J99" s="18" t="s">
        <v>15</v>
      </c>
      <c r="K99" s="18" t="s">
        <v>89</v>
      </c>
      <c r="L99" s="29" t="s">
        <v>176</v>
      </c>
      <c r="N99" s="23"/>
      <c r="O99" s="23"/>
    </row>
    <row r="100" spans="1:15" ht="60" customHeight="1" x14ac:dyDescent="0.15">
      <c r="A100" s="18" t="s">
        <v>12</v>
      </c>
      <c r="B100" s="18" t="s">
        <v>174</v>
      </c>
      <c r="C100" s="18" t="s">
        <v>178</v>
      </c>
      <c r="D100" s="14">
        <v>2.5299999999999998</v>
      </c>
      <c r="E100" s="17">
        <v>3.74</v>
      </c>
      <c r="F100" s="17">
        <v>4.08</v>
      </c>
      <c r="G100" s="17">
        <v>4.08</v>
      </c>
      <c r="H100" s="17">
        <v>4.5199999999999996</v>
      </c>
      <c r="I100" s="81">
        <v>4.41</v>
      </c>
      <c r="J100" s="18" t="s">
        <v>15</v>
      </c>
      <c r="K100" s="18" t="s">
        <v>89</v>
      </c>
      <c r="L100" s="29" t="s">
        <v>176</v>
      </c>
      <c r="M100" s="27"/>
      <c r="N100" s="23"/>
      <c r="O100" s="23"/>
    </row>
    <row r="101" spans="1:15" s="23" customFormat="1" ht="60" customHeight="1" x14ac:dyDescent="0.15">
      <c r="A101" s="18" t="s">
        <v>12</v>
      </c>
      <c r="B101" s="18" t="s">
        <v>179</v>
      </c>
      <c r="C101" s="65" t="s">
        <v>180</v>
      </c>
      <c r="D101" s="2">
        <v>4.09</v>
      </c>
      <c r="E101" s="1">
        <v>4.24</v>
      </c>
      <c r="F101" s="1">
        <v>4.54</v>
      </c>
      <c r="G101" s="1">
        <v>4.42</v>
      </c>
      <c r="H101" s="56">
        <v>3.8</v>
      </c>
      <c r="I101" s="84">
        <v>2.71</v>
      </c>
      <c r="J101" s="18" t="s">
        <v>51</v>
      </c>
      <c r="K101" s="18" t="s">
        <v>117</v>
      </c>
      <c r="L101" s="18" t="s">
        <v>181</v>
      </c>
      <c r="M101" s="33"/>
    </row>
    <row r="102" spans="1:15" s="23" customFormat="1" ht="72" customHeight="1" x14ac:dyDescent="0.15">
      <c r="A102" s="18" t="s">
        <v>12</v>
      </c>
      <c r="B102" s="18" t="s">
        <v>179</v>
      </c>
      <c r="C102" s="18" t="s">
        <v>182</v>
      </c>
      <c r="D102" s="14">
        <v>3.48</v>
      </c>
      <c r="E102" s="17">
        <v>4.03</v>
      </c>
      <c r="F102" s="17">
        <v>4.76</v>
      </c>
      <c r="G102" s="17">
        <v>4.8099999999999996</v>
      </c>
      <c r="H102" s="17">
        <v>4.54</v>
      </c>
      <c r="I102" s="81">
        <v>3.79</v>
      </c>
      <c r="J102" s="18" t="s">
        <v>51</v>
      </c>
      <c r="K102" s="18" t="s">
        <v>117</v>
      </c>
      <c r="L102" s="18" t="s">
        <v>181</v>
      </c>
      <c r="M102" s="33"/>
      <c r="N102"/>
      <c r="O102"/>
    </row>
    <row r="103" spans="1:15" ht="74.25" customHeight="1" x14ac:dyDescent="0.15">
      <c r="A103" s="13" t="s">
        <v>12</v>
      </c>
      <c r="B103" s="18" t="s">
        <v>183</v>
      </c>
      <c r="C103" s="76" t="s">
        <v>184</v>
      </c>
      <c r="D103" s="30">
        <f>AVERAGE(4.11, 3.64,4.34,4.19)</f>
        <v>4.07</v>
      </c>
      <c r="E103" s="30">
        <v>4.03</v>
      </c>
      <c r="F103" s="30">
        <v>4.05</v>
      </c>
      <c r="G103" s="30">
        <v>4.09</v>
      </c>
      <c r="H103" s="30">
        <v>4.12</v>
      </c>
      <c r="I103" s="75">
        <f>AVERAGE(3.96,4.05)</f>
        <v>4.0049999999999999</v>
      </c>
      <c r="J103" s="18" t="s">
        <v>25</v>
      </c>
      <c r="K103" s="18"/>
      <c r="L103" s="29"/>
      <c r="M103" s="27"/>
    </row>
    <row r="104" spans="1:15" ht="60" customHeight="1" x14ac:dyDescent="0.15">
      <c r="A104" s="13" t="s">
        <v>12</v>
      </c>
      <c r="B104" s="18" t="s">
        <v>183</v>
      </c>
      <c r="C104" s="76" t="s">
        <v>184</v>
      </c>
      <c r="D104" s="30">
        <f>AVERAGE(4.11, 3.64,4.34,4.19)</f>
        <v>4.07</v>
      </c>
      <c r="E104" s="30">
        <v>4.03</v>
      </c>
      <c r="F104" s="30">
        <v>4.05</v>
      </c>
      <c r="G104" s="30">
        <v>4.09</v>
      </c>
      <c r="H104" s="30">
        <v>4.12</v>
      </c>
      <c r="I104" s="75">
        <f>AVERAGE(3.96,4.05)</f>
        <v>4.0049999999999999</v>
      </c>
      <c r="J104" s="18" t="s">
        <v>26</v>
      </c>
      <c r="K104" s="18"/>
      <c r="L104" s="29"/>
      <c r="M104" s="27"/>
    </row>
    <row r="105" spans="1:15" ht="74.25" customHeight="1" x14ac:dyDescent="0.15">
      <c r="A105" s="13" t="s">
        <v>12</v>
      </c>
      <c r="B105" s="18" t="s">
        <v>183</v>
      </c>
      <c r="C105" s="76" t="s">
        <v>185</v>
      </c>
      <c r="D105" s="30">
        <f>AVERAGE(4.11, 3.64,4.34,4.19)</f>
        <v>4.07</v>
      </c>
      <c r="E105" s="30">
        <v>4.03</v>
      </c>
      <c r="F105" s="30">
        <v>4.05</v>
      </c>
      <c r="G105" s="30">
        <v>4.09</v>
      </c>
      <c r="H105" s="30">
        <v>4.12</v>
      </c>
      <c r="I105" s="75">
        <f>AVERAGE(3.96,4.05)</f>
        <v>4.0049999999999999</v>
      </c>
      <c r="J105" s="18" t="s">
        <v>27</v>
      </c>
      <c r="K105" s="18"/>
      <c r="L105" s="29"/>
      <c r="M105" s="27"/>
      <c r="N105" s="23"/>
      <c r="O105" s="23"/>
    </row>
    <row r="106" spans="1:15" s="24" customFormat="1" ht="74.25" customHeight="1" x14ac:dyDescent="0.15">
      <c r="A106" s="13" t="s">
        <v>12</v>
      </c>
      <c r="B106" s="18" t="s">
        <v>183</v>
      </c>
      <c r="C106" s="76" t="s">
        <v>184</v>
      </c>
      <c r="D106" s="30">
        <f>AVERAGE(4.11, 3.64,4.34,4.19)</f>
        <v>4.07</v>
      </c>
      <c r="E106" s="30">
        <v>4.03</v>
      </c>
      <c r="F106" s="30">
        <v>4.05</v>
      </c>
      <c r="G106" s="30">
        <v>4.09</v>
      </c>
      <c r="H106" s="30">
        <v>4.12</v>
      </c>
      <c r="I106" s="75">
        <f>AVERAGE(3.96,4.05)</f>
        <v>4.0049999999999999</v>
      </c>
      <c r="J106" s="18" t="s">
        <v>76</v>
      </c>
      <c r="K106" s="18"/>
      <c r="L106" s="29"/>
      <c r="M106" s="27"/>
      <c r="N106" s="23"/>
      <c r="O106" s="23"/>
    </row>
    <row r="107" spans="1:15" ht="60" customHeight="1" x14ac:dyDescent="0.15">
      <c r="A107" s="13" t="s">
        <v>12</v>
      </c>
      <c r="B107" s="18" t="s">
        <v>183</v>
      </c>
      <c r="C107" s="76" t="s">
        <v>184</v>
      </c>
      <c r="D107" s="30">
        <v>4.16</v>
      </c>
      <c r="E107" s="30">
        <v>3.895</v>
      </c>
      <c r="F107" s="30">
        <v>4.05</v>
      </c>
      <c r="G107" s="30">
        <v>4.09</v>
      </c>
      <c r="H107" s="30">
        <v>4.12</v>
      </c>
      <c r="I107" s="75">
        <f>AVERAGE(3.96,4.05)</f>
        <v>4.0049999999999999</v>
      </c>
      <c r="J107" s="18" t="s">
        <v>51</v>
      </c>
      <c r="K107" s="18" t="s">
        <v>77</v>
      </c>
      <c r="L107" s="29"/>
      <c r="M107" s="27"/>
    </row>
    <row r="108" spans="1:15" s="23" customFormat="1" ht="84" x14ac:dyDescent="0.15">
      <c r="A108" s="13" t="s">
        <v>12</v>
      </c>
      <c r="B108" s="18" t="s">
        <v>186</v>
      </c>
      <c r="C108" s="18" t="s">
        <v>187</v>
      </c>
      <c r="D108" s="30">
        <v>4.03</v>
      </c>
      <c r="E108" s="30">
        <v>4.1399999999999997</v>
      </c>
      <c r="F108" s="30">
        <f>AVERAGE(4.18,4.06)</f>
        <v>4.1199999999999992</v>
      </c>
      <c r="G108" s="30">
        <f>AVERAGE(4.07,4.06)</f>
        <v>4.0649999999999995</v>
      </c>
      <c r="H108" s="30">
        <v>4.08</v>
      </c>
      <c r="I108" s="75">
        <f>AVERAGE(3.95,4.07,3.79,4.03)</f>
        <v>3.96</v>
      </c>
      <c r="J108" s="18" t="s">
        <v>51</v>
      </c>
      <c r="K108" s="18" t="s">
        <v>64</v>
      </c>
      <c r="L108" s="29" t="s">
        <v>59</v>
      </c>
      <c r="N108"/>
      <c r="O108"/>
    </row>
    <row r="109" spans="1:15" s="23" customFormat="1" ht="60" customHeight="1" x14ac:dyDescent="0.15">
      <c r="A109" s="13" t="s">
        <v>12</v>
      </c>
      <c r="B109" s="18" t="s">
        <v>188</v>
      </c>
      <c r="C109" s="18" t="s">
        <v>189</v>
      </c>
      <c r="D109" s="30">
        <v>3.88</v>
      </c>
      <c r="E109" s="30">
        <v>3.8650000000000002</v>
      </c>
      <c r="F109" s="30">
        <v>3.95</v>
      </c>
      <c r="G109" s="30">
        <f>AVERAGE(3.97,3.84)</f>
        <v>3.9050000000000002</v>
      </c>
      <c r="H109" s="30">
        <v>3.94</v>
      </c>
      <c r="I109" s="75">
        <f>AVERAGE(3.99,3.88)</f>
        <v>3.9350000000000001</v>
      </c>
      <c r="J109" s="18" t="s">
        <v>51</v>
      </c>
      <c r="K109" s="18" t="s">
        <v>64</v>
      </c>
      <c r="L109" s="29" t="s">
        <v>59</v>
      </c>
    </row>
    <row r="110" spans="1:15" s="23" customFormat="1" ht="107.25" customHeight="1" x14ac:dyDescent="0.15">
      <c r="A110" s="18" t="s">
        <v>12</v>
      </c>
      <c r="B110" s="18" t="s">
        <v>190</v>
      </c>
      <c r="C110" s="15" t="s">
        <v>191</v>
      </c>
      <c r="D110" s="17"/>
      <c r="E110" s="17"/>
      <c r="F110" s="17">
        <f>AVERAGE(3.33,3.29)</f>
        <v>3.31</v>
      </c>
      <c r="G110" s="17">
        <f>AVERAGE(3.34,3.43)</f>
        <v>3.3849999999999998</v>
      </c>
      <c r="H110" s="14">
        <v>3.38</v>
      </c>
      <c r="I110" s="79">
        <v>3.3</v>
      </c>
      <c r="J110" s="18" t="s">
        <v>42</v>
      </c>
      <c r="K110" s="29"/>
      <c r="L110" s="29" t="s">
        <v>192</v>
      </c>
      <c r="M110" s="24"/>
    </row>
    <row r="111" spans="1:15" s="23" customFormat="1" ht="83" customHeight="1" x14ac:dyDescent="0.15">
      <c r="A111" s="13" t="s">
        <v>12</v>
      </c>
      <c r="B111" s="18" t="s">
        <v>190</v>
      </c>
      <c r="C111" s="18" t="s">
        <v>193</v>
      </c>
      <c r="D111" s="17"/>
      <c r="E111" s="17"/>
      <c r="F111" s="17">
        <v>3.25</v>
      </c>
      <c r="G111" s="17">
        <v>3.37</v>
      </c>
      <c r="H111" s="17">
        <v>3.64</v>
      </c>
      <c r="I111" s="81">
        <v>3.34</v>
      </c>
      <c r="J111" s="18" t="s">
        <v>42</v>
      </c>
      <c r="K111" s="19"/>
      <c r="L111" s="29" t="s">
        <v>192</v>
      </c>
      <c r="M111" s="24"/>
    </row>
    <row r="112" spans="1:15" s="23" customFormat="1" ht="81.75" customHeight="1" x14ac:dyDescent="0.15">
      <c r="A112" s="87" t="s">
        <v>12</v>
      </c>
      <c r="B112" s="87" t="s">
        <v>194</v>
      </c>
      <c r="C112" s="87" t="s">
        <v>195</v>
      </c>
      <c r="D112" s="88">
        <v>3.62</v>
      </c>
      <c r="E112" s="88">
        <v>3.78</v>
      </c>
      <c r="F112" s="88">
        <v>3.54</v>
      </c>
      <c r="G112" s="88">
        <v>3.78</v>
      </c>
      <c r="H112" s="86">
        <v>3.27</v>
      </c>
      <c r="I112" s="79">
        <v>3.05</v>
      </c>
      <c r="J112" s="18" t="s">
        <v>51</v>
      </c>
      <c r="K112" s="18" t="s">
        <v>196</v>
      </c>
      <c r="L112" s="18" t="s">
        <v>197</v>
      </c>
    </row>
    <row r="113" spans="1:15" s="23" customFormat="1" ht="60" customHeight="1" x14ac:dyDescent="0.15">
      <c r="A113" s="87" t="s">
        <v>12</v>
      </c>
      <c r="B113" s="87" t="s">
        <v>194</v>
      </c>
      <c r="C113" s="87" t="s">
        <v>198</v>
      </c>
      <c r="D113" s="86">
        <v>3.01</v>
      </c>
      <c r="E113" s="86">
        <v>3.58</v>
      </c>
      <c r="F113" s="86">
        <v>3.2</v>
      </c>
      <c r="G113" s="86">
        <v>3.4</v>
      </c>
      <c r="H113" s="86">
        <v>3.26</v>
      </c>
      <c r="I113" s="79">
        <v>2.81</v>
      </c>
      <c r="J113" s="18" t="s">
        <v>51</v>
      </c>
      <c r="K113" s="18" t="s">
        <v>196</v>
      </c>
      <c r="L113" s="18" t="s">
        <v>197</v>
      </c>
    </row>
    <row r="114" spans="1:15" s="23" customFormat="1" ht="84.75" customHeight="1" x14ac:dyDescent="0.15">
      <c r="A114" s="18" t="s">
        <v>12</v>
      </c>
      <c r="B114" s="18" t="s">
        <v>194</v>
      </c>
      <c r="C114" s="18" t="s">
        <v>195</v>
      </c>
      <c r="D114" s="88">
        <v>3.62</v>
      </c>
      <c r="E114" s="88">
        <v>3.78</v>
      </c>
      <c r="F114" s="88">
        <v>3.54</v>
      </c>
      <c r="G114" s="88">
        <v>3.78</v>
      </c>
      <c r="H114" s="86">
        <v>3.27</v>
      </c>
      <c r="I114" s="86">
        <v>3.05</v>
      </c>
      <c r="J114" s="18" t="s">
        <v>18</v>
      </c>
      <c r="K114" s="18" t="s">
        <v>199</v>
      </c>
      <c r="L114" s="29" t="s">
        <v>200</v>
      </c>
      <c r="M114" s="24"/>
    </row>
    <row r="115" spans="1:15" ht="130" customHeight="1" x14ac:dyDescent="0.15">
      <c r="A115" s="18" t="s">
        <v>12</v>
      </c>
      <c r="B115" s="18" t="s">
        <v>194</v>
      </c>
      <c r="C115" s="18" t="s">
        <v>198</v>
      </c>
      <c r="D115" s="86">
        <v>3.01</v>
      </c>
      <c r="E115" s="86">
        <v>3.58</v>
      </c>
      <c r="F115" s="86">
        <v>3.2</v>
      </c>
      <c r="G115" s="86">
        <v>3.4</v>
      </c>
      <c r="H115" s="86">
        <v>3.26</v>
      </c>
      <c r="I115" s="86">
        <v>2.81</v>
      </c>
      <c r="J115" s="18" t="s">
        <v>18</v>
      </c>
      <c r="K115" s="18" t="s">
        <v>199</v>
      </c>
      <c r="L115" s="29" t="s">
        <v>200</v>
      </c>
      <c r="N115" s="23"/>
      <c r="O115" s="23"/>
    </row>
    <row r="116" spans="1:15" ht="60" customHeight="1" x14ac:dyDescent="0.15">
      <c r="A116" s="18" t="s">
        <v>12</v>
      </c>
      <c r="B116" s="18" t="s">
        <v>201</v>
      </c>
      <c r="C116" s="15" t="s">
        <v>202</v>
      </c>
      <c r="D116" s="14">
        <v>3.27</v>
      </c>
      <c r="E116" s="14">
        <v>4</v>
      </c>
      <c r="F116" s="14">
        <v>4.09</v>
      </c>
      <c r="G116" s="14">
        <v>3.78</v>
      </c>
      <c r="H116" s="14">
        <v>4.1900000000000004</v>
      </c>
      <c r="I116" s="79">
        <v>4.16</v>
      </c>
      <c r="J116" s="18" t="s">
        <v>35</v>
      </c>
      <c r="K116" s="18" t="s">
        <v>160</v>
      </c>
      <c r="L116" s="29" t="s">
        <v>59</v>
      </c>
    </row>
    <row r="117" spans="1:15" s="24" customFormat="1" ht="60" customHeight="1" x14ac:dyDescent="0.15">
      <c r="A117" s="18" t="s">
        <v>12</v>
      </c>
      <c r="B117" s="13" t="s">
        <v>203</v>
      </c>
      <c r="C117" s="18" t="s">
        <v>204</v>
      </c>
      <c r="D117" s="1">
        <v>3.7</v>
      </c>
      <c r="E117" s="1">
        <v>4.16</v>
      </c>
      <c r="F117" s="1">
        <v>4.18</v>
      </c>
      <c r="G117" s="1">
        <v>4.05</v>
      </c>
      <c r="H117" s="14">
        <v>3.89</v>
      </c>
      <c r="I117" s="79">
        <v>3.73</v>
      </c>
      <c r="J117" s="18" t="s">
        <v>35</v>
      </c>
      <c r="K117" s="15" t="s">
        <v>36</v>
      </c>
      <c r="L117" s="19" t="s">
        <v>68</v>
      </c>
      <c r="M117"/>
      <c r="N117"/>
      <c r="O117"/>
    </row>
    <row r="118" spans="1:15" s="24" customFormat="1" ht="76.5" customHeight="1" x14ac:dyDescent="0.15">
      <c r="A118" s="18" t="s">
        <v>12</v>
      </c>
      <c r="B118" s="18" t="s">
        <v>205</v>
      </c>
      <c r="C118" s="18" t="s">
        <v>206</v>
      </c>
      <c r="D118" s="2">
        <v>3.43</v>
      </c>
      <c r="E118" s="47">
        <v>3.87</v>
      </c>
      <c r="F118" s="47">
        <v>3.83</v>
      </c>
      <c r="G118" s="47">
        <v>3.6</v>
      </c>
      <c r="H118" s="14">
        <v>3.71</v>
      </c>
      <c r="I118" s="79">
        <v>3.49</v>
      </c>
      <c r="J118" s="18" t="s">
        <v>18</v>
      </c>
      <c r="K118" s="18" t="s">
        <v>199</v>
      </c>
      <c r="L118" s="19" t="s">
        <v>59</v>
      </c>
      <c r="M118"/>
    </row>
    <row r="119" spans="1:15" s="23" customFormat="1" ht="60" customHeight="1" x14ac:dyDescent="0.15">
      <c r="A119" s="13" t="s">
        <v>12</v>
      </c>
      <c r="B119" s="18" t="s">
        <v>205</v>
      </c>
      <c r="C119" s="18" t="s">
        <v>207</v>
      </c>
      <c r="D119" s="14">
        <v>3.02</v>
      </c>
      <c r="E119" s="17">
        <v>3.61</v>
      </c>
      <c r="F119" s="17">
        <v>3.22</v>
      </c>
      <c r="G119" s="17">
        <v>3.22</v>
      </c>
      <c r="H119" s="17">
        <v>2.61</v>
      </c>
      <c r="I119" s="80">
        <v>3</v>
      </c>
      <c r="J119" s="18" t="s">
        <v>18</v>
      </c>
      <c r="K119" s="18" t="s">
        <v>199</v>
      </c>
      <c r="L119" s="19" t="s">
        <v>59</v>
      </c>
      <c r="N119" s="24"/>
      <c r="O119" s="24"/>
    </row>
    <row r="120" spans="1:15" ht="60" customHeight="1" x14ac:dyDescent="0.15">
      <c r="A120" s="18" t="s">
        <v>12</v>
      </c>
      <c r="B120" s="18" t="s">
        <v>208</v>
      </c>
      <c r="C120" s="18" t="s">
        <v>209</v>
      </c>
      <c r="D120" s="2">
        <v>3.67</v>
      </c>
      <c r="E120" s="2">
        <v>3.78</v>
      </c>
      <c r="F120" s="2">
        <v>3.7</v>
      </c>
      <c r="G120" s="2">
        <v>3.38</v>
      </c>
      <c r="H120" s="14">
        <v>4.03</v>
      </c>
      <c r="I120" s="79">
        <v>4.25</v>
      </c>
      <c r="J120" s="18" t="s">
        <v>18</v>
      </c>
      <c r="K120" s="19" t="s">
        <v>19</v>
      </c>
      <c r="L120" s="15" t="s">
        <v>47</v>
      </c>
      <c r="M120" s="23"/>
      <c r="N120" s="23"/>
      <c r="O120" s="23"/>
    </row>
    <row r="121" spans="1:15" ht="60" customHeight="1" x14ac:dyDescent="0.15">
      <c r="A121" s="18" t="s">
        <v>12</v>
      </c>
      <c r="B121" s="18" t="s">
        <v>210</v>
      </c>
      <c r="C121" s="18" t="s">
        <v>211</v>
      </c>
      <c r="D121" s="2">
        <v>3.82</v>
      </c>
      <c r="E121" s="47">
        <v>4.33</v>
      </c>
      <c r="F121" s="47">
        <v>4.03</v>
      </c>
      <c r="G121" s="47">
        <v>3.77</v>
      </c>
      <c r="H121" s="14">
        <v>3.82</v>
      </c>
      <c r="I121" s="79">
        <v>3.61</v>
      </c>
      <c r="J121" s="18" t="s">
        <v>35</v>
      </c>
      <c r="K121" s="18" t="s">
        <v>38</v>
      </c>
      <c r="L121" s="29" t="s">
        <v>159</v>
      </c>
      <c r="M121" s="23"/>
    </row>
    <row r="122" spans="1:15" ht="60.75" customHeight="1" x14ac:dyDescent="0.15">
      <c r="A122" s="18" t="s">
        <v>12</v>
      </c>
      <c r="B122" s="18" t="s">
        <v>210</v>
      </c>
      <c r="C122" s="18" t="s">
        <v>212</v>
      </c>
      <c r="D122" s="14">
        <v>3.55</v>
      </c>
      <c r="E122" s="17">
        <v>4.26</v>
      </c>
      <c r="F122" s="17">
        <v>4.29</v>
      </c>
      <c r="G122" s="17">
        <v>4.1500000000000004</v>
      </c>
      <c r="H122" s="17">
        <v>4.07</v>
      </c>
      <c r="I122" s="81">
        <v>4.21</v>
      </c>
      <c r="J122" s="18" t="s">
        <v>35</v>
      </c>
      <c r="K122" s="18" t="s">
        <v>38</v>
      </c>
      <c r="L122" s="29" t="s">
        <v>159</v>
      </c>
      <c r="M122" s="23"/>
    </row>
    <row r="123" spans="1:15" ht="87" customHeight="1" x14ac:dyDescent="0.15">
      <c r="A123" s="18" t="s">
        <v>12</v>
      </c>
      <c r="B123" s="18" t="s">
        <v>213</v>
      </c>
      <c r="C123" s="18" t="s">
        <v>214</v>
      </c>
      <c r="D123" s="2">
        <v>4.22</v>
      </c>
      <c r="E123" s="1">
        <v>4.96</v>
      </c>
      <c r="F123" s="1">
        <v>4.49</v>
      </c>
      <c r="G123" s="1">
        <v>4.4400000000000004</v>
      </c>
      <c r="H123" s="14">
        <v>4.17</v>
      </c>
      <c r="I123" s="79">
        <v>3.97</v>
      </c>
      <c r="J123" s="18" t="s">
        <v>35</v>
      </c>
      <c r="K123" s="18" t="s">
        <v>38</v>
      </c>
      <c r="L123" s="29" t="s">
        <v>159</v>
      </c>
    </row>
    <row r="124" spans="1:15" ht="60" customHeight="1" x14ac:dyDescent="0.15">
      <c r="A124" s="18" t="s">
        <v>12</v>
      </c>
      <c r="B124" s="18" t="s">
        <v>213</v>
      </c>
      <c r="C124" s="18" t="s">
        <v>215</v>
      </c>
      <c r="D124" s="14">
        <v>4.4400000000000004</v>
      </c>
      <c r="E124" s="17">
        <v>4.7699999999999996</v>
      </c>
      <c r="F124" s="17">
        <v>4.5999999999999996</v>
      </c>
      <c r="G124" s="17">
        <v>4.3600000000000003</v>
      </c>
      <c r="H124" s="17">
        <v>4.59</v>
      </c>
      <c r="I124" s="81">
        <v>4.53</v>
      </c>
      <c r="J124" s="18" t="s">
        <v>35</v>
      </c>
      <c r="K124" s="18" t="s">
        <v>38</v>
      </c>
      <c r="L124" s="29" t="s">
        <v>159</v>
      </c>
      <c r="M124" s="23"/>
    </row>
    <row r="125" spans="1:15" ht="60" customHeight="1" x14ac:dyDescent="0.15">
      <c r="A125" s="18" t="s">
        <v>12</v>
      </c>
      <c r="B125" s="18" t="s">
        <v>216</v>
      </c>
      <c r="C125" s="18" t="s">
        <v>217</v>
      </c>
      <c r="D125" s="30">
        <v>3</v>
      </c>
      <c r="E125" s="30">
        <v>3.89</v>
      </c>
      <c r="F125" s="30">
        <v>4.08</v>
      </c>
      <c r="G125" s="30">
        <v>3.54</v>
      </c>
      <c r="H125" s="30">
        <v>4</v>
      </c>
      <c r="I125" s="80">
        <v>3.74</v>
      </c>
      <c r="J125" s="18" t="s">
        <v>35</v>
      </c>
      <c r="K125" s="18" t="s">
        <v>160</v>
      </c>
      <c r="L125" s="29" t="s">
        <v>218</v>
      </c>
      <c r="M125" s="23"/>
    </row>
    <row r="126" spans="1:15" ht="60" customHeight="1" x14ac:dyDescent="0.15">
      <c r="A126" s="18" t="s">
        <v>12</v>
      </c>
      <c r="B126" s="18" t="s">
        <v>219</v>
      </c>
      <c r="C126" s="18" t="s">
        <v>220</v>
      </c>
      <c r="D126" s="2">
        <v>4.82</v>
      </c>
      <c r="E126" s="2">
        <v>4.25</v>
      </c>
      <c r="F126" s="2">
        <v>4.68</v>
      </c>
      <c r="G126" s="2">
        <v>4.5999999999999996</v>
      </c>
      <c r="H126" s="14">
        <v>4.4800000000000004</v>
      </c>
      <c r="I126" s="79">
        <v>4.13</v>
      </c>
      <c r="J126" s="18" t="s">
        <v>25</v>
      </c>
      <c r="K126" s="18"/>
      <c r="L126" s="29"/>
      <c r="M126" s="23"/>
    </row>
    <row r="127" spans="1:15" ht="60" customHeight="1" x14ac:dyDescent="0.15">
      <c r="A127" s="18" t="s">
        <v>12</v>
      </c>
      <c r="B127" s="18" t="s">
        <v>219</v>
      </c>
      <c r="C127" s="18" t="s">
        <v>220</v>
      </c>
      <c r="D127" s="2">
        <v>4.82</v>
      </c>
      <c r="E127" s="2">
        <v>4.25</v>
      </c>
      <c r="F127" s="2">
        <v>4.68</v>
      </c>
      <c r="G127" s="2">
        <v>4.5999999999999996</v>
      </c>
      <c r="H127" s="14">
        <v>4.4800000000000004</v>
      </c>
      <c r="I127" s="79">
        <v>4.13</v>
      </c>
      <c r="J127" s="18" t="s">
        <v>26</v>
      </c>
      <c r="K127" s="18"/>
      <c r="L127" s="29"/>
      <c r="M127" s="23"/>
    </row>
    <row r="128" spans="1:15" ht="60" customHeight="1" x14ac:dyDescent="0.15">
      <c r="A128" s="18" t="s">
        <v>12</v>
      </c>
      <c r="B128" s="18" t="s">
        <v>219</v>
      </c>
      <c r="C128" s="18" t="s">
        <v>220</v>
      </c>
      <c r="D128" s="2">
        <v>4.82</v>
      </c>
      <c r="E128" s="2">
        <v>4.25</v>
      </c>
      <c r="F128" s="2">
        <v>4.68</v>
      </c>
      <c r="G128" s="2">
        <v>4.5999999999999996</v>
      </c>
      <c r="H128" s="14">
        <v>4.4800000000000004</v>
      </c>
      <c r="I128" s="79">
        <v>4.13</v>
      </c>
      <c r="J128" s="18" t="s">
        <v>27</v>
      </c>
      <c r="K128" s="18"/>
      <c r="L128" s="29"/>
      <c r="M128" s="23"/>
    </row>
    <row r="129" spans="1:13" ht="60" customHeight="1" x14ac:dyDescent="0.15">
      <c r="A129" s="18" t="s">
        <v>12</v>
      </c>
      <c r="B129" s="18" t="s">
        <v>219</v>
      </c>
      <c r="C129" s="18" t="s">
        <v>220</v>
      </c>
      <c r="D129" s="2">
        <v>4.82</v>
      </c>
      <c r="E129" s="2">
        <v>4.25</v>
      </c>
      <c r="F129" s="2">
        <v>4.68</v>
      </c>
      <c r="G129" s="2">
        <v>4.5999999999999996</v>
      </c>
      <c r="H129" s="14">
        <v>4.4800000000000004</v>
      </c>
      <c r="I129" s="79">
        <v>4.13</v>
      </c>
      <c r="J129" s="18" t="s">
        <v>76</v>
      </c>
      <c r="K129" s="18"/>
      <c r="L129" s="29"/>
      <c r="M129" s="23"/>
    </row>
    <row r="130" spans="1:13" ht="60" customHeight="1" x14ac:dyDescent="0.15">
      <c r="A130" s="18" t="s">
        <v>12</v>
      </c>
      <c r="B130" s="13" t="s">
        <v>219</v>
      </c>
      <c r="C130" s="18" t="s">
        <v>220</v>
      </c>
      <c r="D130" s="1">
        <v>4.82</v>
      </c>
      <c r="E130" s="1">
        <v>4.25</v>
      </c>
      <c r="F130" s="1">
        <v>4.68</v>
      </c>
      <c r="G130" s="1">
        <v>4.5999999999999996</v>
      </c>
      <c r="H130" s="14">
        <v>4.4800000000000004</v>
      </c>
      <c r="I130" s="79">
        <v>4.13</v>
      </c>
      <c r="J130" s="15" t="s">
        <v>51</v>
      </c>
      <c r="K130" s="19" t="s">
        <v>55</v>
      </c>
      <c r="L130" s="15" t="s">
        <v>155</v>
      </c>
    </row>
    <row r="131" spans="1:13" ht="60" customHeight="1" x14ac:dyDescent="0.15">
      <c r="A131" s="18" t="s">
        <v>12</v>
      </c>
      <c r="B131" s="13" t="s">
        <v>221</v>
      </c>
      <c r="C131" s="18" t="s">
        <v>222</v>
      </c>
      <c r="D131" s="1">
        <v>3.45</v>
      </c>
      <c r="E131" s="1">
        <v>3.58</v>
      </c>
      <c r="F131" s="1">
        <v>4</v>
      </c>
      <c r="G131" s="1">
        <v>3.39</v>
      </c>
      <c r="H131" s="14">
        <v>3.52</v>
      </c>
      <c r="I131" s="79">
        <v>4</v>
      </c>
      <c r="J131" s="18" t="s">
        <v>35</v>
      </c>
      <c r="K131" s="18" t="s">
        <v>36</v>
      </c>
      <c r="L131" s="18" t="s">
        <v>37</v>
      </c>
    </row>
    <row r="132" spans="1:13" ht="90" customHeight="1" x14ac:dyDescent="0.15">
      <c r="A132" s="18" t="s">
        <v>12</v>
      </c>
      <c r="B132" s="18" t="s">
        <v>223</v>
      </c>
      <c r="C132" s="18" t="s">
        <v>224</v>
      </c>
      <c r="D132" s="14"/>
      <c r="E132" s="14"/>
      <c r="F132" s="14"/>
      <c r="G132" s="14">
        <v>3.41</v>
      </c>
      <c r="H132" s="14">
        <v>3.92</v>
      </c>
      <c r="I132" s="80">
        <v>3.9</v>
      </c>
      <c r="J132" s="18" t="s">
        <v>51</v>
      </c>
      <c r="K132" s="18" t="s">
        <v>225</v>
      </c>
      <c r="L132" s="19" t="s">
        <v>226</v>
      </c>
      <c r="M132" s="24"/>
    </row>
    <row r="133" spans="1:13" ht="90" customHeight="1" x14ac:dyDescent="0.15">
      <c r="A133" s="18" t="s">
        <v>12</v>
      </c>
      <c r="B133" s="18" t="s">
        <v>227</v>
      </c>
      <c r="C133" s="15" t="s">
        <v>228</v>
      </c>
      <c r="D133" s="14">
        <v>3.17</v>
      </c>
      <c r="E133" s="14">
        <v>3.63</v>
      </c>
      <c r="F133" s="14">
        <v>3.7</v>
      </c>
      <c r="G133" s="14">
        <f>AVERAGE(3.7,3.62)</f>
        <v>3.66</v>
      </c>
      <c r="H133" s="14">
        <v>3.66</v>
      </c>
      <c r="I133" s="79">
        <v>3.61</v>
      </c>
      <c r="J133" s="18" t="s">
        <v>42</v>
      </c>
      <c r="K133" s="18" t="s">
        <v>43</v>
      </c>
      <c r="L133" s="29" t="s">
        <v>229</v>
      </c>
      <c r="M133" s="24"/>
    </row>
    <row r="134" spans="1:13" ht="90" customHeight="1" x14ac:dyDescent="0.15">
      <c r="A134" s="18" t="s">
        <v>12</v>
      </c>
      <c r="B134" s="18" t="s">
        <v>230</v>
      </c>
      <c r="C134" s="18" t="s">
        <v>231</v>
      </c>
      <c r="D134" s="14">
        <v>2.96</v>
      </c>
      <c r="E134" s="14">
        <v>3.6</v>
      </c>
      <c r="F134" s="14">
        <v>4.16</v>
      </c>
      <c r="G134" s="14">
        <v>3.64</v>
      </c>
      <c r="H134" s="14">
        <v>4.1500000000000004</v>
      </c>
      <c r="I134" s="79">
        <v>4.13</v>
      </c>
      <c r="J134" s="18" t="s">
        <v>42</v>
      </c>
      <c r="K134" s="18" t="s">
        <v>43</v>
      </c>
      <c r="L134" s="29" t="s">
        <v>229</v>
      </c>
      <c r="M134" s="24"/>
    </row>
    <row r="135" spans="1:13" ht="27" customHeight="1" x14ac:dyDescent="0.15">
      <c r="A135" s="13" t="s">
        <v>12</v>
      </c>
      <c r="B135" s="18" t="s">
        <v>232</v>
      </c>
      <c r="C135" s="18" t="s">
        <v>233</v>
      </c>
      <c r="D135" s="14">
        <v>4.38</v>
      </c>
      <c r="E135" s="14">
        <f>AVERAGE(4.28,4.45)</f>
        <v>4.3650000000000002</v>
      </c>
      <c r="F135" s="14">
        <f>AVERAGE(4.17,4.31)</f>
        <v>4.24</v>
      </c>
      <c r="G135" s="30">
        <f>AVERAGE(4.23,4.36)</f>
        <v>4.2949999999999999</v>
      </c>
      <c r="H135" s="30">
        <v>4.3</v>
      </c>
      <c r="I135" s="75" t="s">
        <v>50</v>
      </c>
      <c r="J135" s="18" t="s">
        <v>51</v>
      </c>
      <c r="K135" s="29" t="s">
        <v>64</v>
      </c>
      <c r="L135" s="29" t="s">
        <v>59</v>
      </c>
      <c r="M135" s="23"/>
    </row>
  </sheetData>
  <sheetProtection formatCells="0" formatColumns="0" formatRows="0" insertColumns="0" insertRows="0" insertHyperlinks="0" deleteColumns="0" deleteRows="0" sort="0" autoFilter="0" pivotTables="0"/>
  <autoFilter ref="A1:O135" xr:uid="{00000000-0001-0000-0100-000000000000}"/>
  <sortState xmlns:xlrd2="http://schemas.microsoft.com/office/spreadsheetml/2017/richdata2" ref="A2:L137">
    <sortCondition ref="B2:B137"/>
  </sortState>
  <pageMargins left="0.23622047244094491" right="0.23622047244094491" top="0.74803149606299213" bottom="0.74803149606299213" header="0.31496062992125984" footer="0.51181102362204722"/>
  <pageSetup paperSize="8" scale="56" fitToHeight="0" orientation="landscape" r:id="rId1"/>
  <headerFooter>
    <oddHeader>&amp;L&amp;14ALLEGATO B) Tabella Obiettivi di miglioramento dei servizi</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J43"/>
  <sheetViews>
    <sheetView tabSelected="1" topLeftCell="A36" workbookViewId="0">
      <selection activeCell="I22" sqref="I22"/>
    </sheetView>
  </sheetViews>
  <sheetFormatPr baseColWidth="10" defaultColWidth="10.83203125" defaultRowHeight="60" customHeight="1" x14ac:dyDescent="0.15"/>
  <cols>
    <col min="1" max="2" width="33" style="4" customWidth="1"/>
    <col min="3" max="3" width="58.6640625" style="4" customWidth="1"/>
    <col min="4" max="9" width="16.6640625" style="4" customWidth="1"/>
    <col min="10" max="10" width="33" style="4" customWidth="1"/>
    <col min="11" max="16384" width="10.83203125" style="4"/>
  </cols>
  <sheetData>
    <row r="1" spans="1:10" ht="60" customHeight="1" x14ac:dyDescent="0.15">
      <c r="A1" s="3" t="s">
        <v>234</v>
      </c>
      <c r="B1" s="3" t="s">
        <v>1</v>
      </c>
      <c r="C1" s="3" t="s">
        <v>2</v>
      </c>
      <c r="D1" s="12" t="s">
        <v>3</v>
      </c>
      <c r="E1" s="12" t="s">
        <v>4</v>
      </c>
      <c r="F1" s="12" t="s">
        <v>5</v>
      </c>
      <c r="G1" s="12" t="s">
        <v>6</v>
      </c>
      <c r="H1" s="12" t="s">
        <v>7</v>
      </c>
      <c r="I1" s="12" t="s">
        <v>235</v>
      </c>
      <c r="J1" s="3" t="s">
        <v>9</v>
      </c>
    </row>
    <row r="2" spans="1:10" ht="60" customHeight="1" x14ac:dyDescent="0.15">
      <c r="A2" s="9" t="s">
        <v>12</v>
      </c>
      <c r="B2" s="5" t="s">
        <v>236</v>
      </c>
      <c r="C2" s="48" t="s">
        <v>237</v>
      </c>
      <c r="D2" s="10">
        <v>3.82</v>
      </c>
      <c r="E2" s="36">
        <v>4.08</v>
      </c>
      <c r="F2" s="36">
        <v>4.2699999999999996</v>
      </c>
      <c r="G2" s="36">
        <v>4.12</v>
      </c>
      <c r="H2" s="36">
        <v>3.9</v>
      </c>
      <c r="I2" s="74">
        <v>3.58</v>
      </c>
      <c r="J2" s="7" t="s">
        <v>51</v>
      </c>
    </row>
    <row r="3" spans="1:10" ht="60" customHeight="1" x14ac:dyDescent="0.15">
      <c r="A3" s="9" t="s">
        <v>12</v>
      </c>
      <c r="B3" s="5" t="s">
        <v>236</v>
      </c>
      <c r="C3" s="48" t="s">
        <v>238</v>
      </c>
      <c r="D3" s="10" t="s">
        <v>239</v>
      </c>
      <c r="E3" s="36">
        <v>3.85</v>
      </c>
      <c r="F3" s="36">
        <v>3.99</v>
      </c>
      <c r="G3" s="36">
        <v>3.81</v>
      </c>
      <c r="H3" s="36">
        <v>3.94</v>
      </c>
      <c r="I3" s="74">
        <v>4.08</v>
      </c>
      <c r="J3" s="7" t="s">
        <v>51</v>
      </c>
    </row>
    <row r="4" spans="1:10" ht="60" customHeight="1" x14ac:dyDescent="0.15">
      <c r="A4" s="5" t="s">
        <v>12</v>
      </c>
      <c r="B4" s="5" t="s">
        <v>45</v>
      </c>
      <c r="C4" s="5" t="s">
        <v>240</v>
      </c>
      <c r="D4" s="6">
        <v>3.93</v>
      </c>
      <c r="E4" s="6">
        <v>4.3499999999999996</v>
      </c>
      <c r="F4" s="6">
        <v>3.79</v>
      </c>
      <c r="G4" s="6">
        <v>3.59</v>
      </c>
      <c r="H4" s="36">
        <v>4.04</v>
      </c>
      <c r="I4" s="74">
        <v>4.38</v>
      </c>
      <c r="J4" s="7" t="s">
        <v>51</v>
      </c>
    </row>
    <row r="5" spans="1:10" ht="60" customHeight="1" x14ac:dyDescent="0.15">
      <c r="A5" s="5" t="s">
        <v>12</v>
      </c>
      <c r="B5" s="5" t="s">
        <v>45</v>
      </c>
      <c r="C5" s="5" t="s">
        <v>241</v>
      </c>
      <c r="D5" s="6">
        <v>4.16</v>
      </c>
      <c r="E5" s="8">
        <f>AVERAGE(4.07, 4.22)</f>
        <v>4.1449999999999996</v>
      </c>
      <c r="F5" s="8">
        <f>AVERAGE(4.14, 4.24)</f>
        <v>4.1899999999999995</v>
      </c>
      <c r="G5" s="8">
        <v>4.38</v>
      </c>
      <c r="H5" s="36">
        <v>4.42</v>
      </c>
      <c r="I5" s="74">
        <f>AVERAGE(4.11,4.35)</f>
        <v>4.2300000000000004</v>
      </c>
      <c r="J5" s="7" t="s">
        <v>51</v>
      </c>
    </row>
    <row r="6" spans="1:10" ht="60" customHeight="1" x14ac:dyDescent="0.15">
      <c r="A6" s="13" t="s">
        <v>12</v>
      </c>
      <c r="B6" s="15" t="s">
        <v>48</v>
      </c>
      <c r="C6" s="15" t="s">
        <v>242</v>
      </c>
      <c r="D6" s="10">
        <v>4.3600000000000003</v>
      </c>
      <c r="E6" s="36">
        <v>4.375</v>
      </c>
      <c r="F6" s="50">
        <f>AVERAGE(4.52,4.47)</f>
        <v>4.4949999999999992</v>
      </c>
      <c r="G6" s="50">
        <v>4.5199999999999996</v>
      </c>
      <c r="H6" s="36">
        <v>4.5</v>
      </c>
      <c r="I6" s="74" t="s">
        <v>243</v>
      </c>
      <c r="J6" s="7" t="s">
        <v>51</v>
      </c>
    </row>
    <row r="7" spans="1:10" ht="60" customHeight="1" x14ac:dyDescent="0.15">
      <c r="A7" s="5" t="s">
        <v>12</v>
      </c>
      <c r="B7" s="5" t="s">
        <v>53</v>
      </c>
      <c r="C7" s="5" t="s">
        <v>244</v>
      </c>
      <c r="D7" s="6">
        <v>3.64</v>
      </c>
      <c r="E7" s="6">
        <v>4.04</v>
      </c>
      <c r="F7" s="6">
        <v>3.85</v>
      </c>
      <c r="G7" s="6">
        <v>3.79</v>
      </c>
      <c r="H7" s="36">
        <v>3.85</v>
      </c>
      <c r="I7" s="74">
        <v>3.77</v>
      </c>
      <c r="J7" s="7" t="s">
        <v>51</v>
      </c>
    </row>
    <row r="8" spans="1:10" ht="60" customHeight="1" x14ac:dyDescent="0.15">
      <c r="A8" s="5" t="s">
        <v>12</v>
      </c>
      <c r="B8" s="5" t="s">
        <v>53</v>
      </c>
      <c r="C8" s="5" t="s">
        <v>245</v>
      </c>
      <c r="D8" s="6">
        <v>3.31</v>
      </c>
      <c r="E8" s="6">
        <v>3.74</v>
      </c>
      <c r="F8" s="6">
        <v>3.66</v>
      </c>
      <c r="G8" s="6">
        <v>3.41</v>
      </c>
      <c r="H8" s="6">
        <v>3.68</v>
      </c>
      <c r="I8" s="74">
        <v>3.58</v>
      </c>
      <c r="J8" s="7" t="s">
        <v>51</v>
      </c>
    </row>
    <row r="9" spans="1:10" ht="60" customHeight="1" x14ac:dyDescent="0.15">
      <c r="A9" s="5" t="s">
        <v>12</v>
      </c>
      <c r="B9" s="5" t="s">
        <v>53</v>
      </c>
      <c r="C9" s="5" t="s">
        <v>54</v>
      </c>
      <c r="D9" s="6">
        <v>4.2699999999999996</v>
      </c>
      <c r="E9" s="6">
        <v>4.17</v>
      </c>
      <c r="F9" s="8">
        <f>AVERAGE(4.22,3.98)</f>
        <v>4.0999999999999996</v>
      </c>
      <c r="G9" s="8">
        <v>4.04</v>
      </c>
      <c r="H9" s="8">
        <v>4.07</v>
      </c>
      <c r="I9" s="74">
        <f>AVERAGE(3.96,4.07)</f>
        <v>4.0150000000000006</v>
      </c>
      <c r="J9" s="7" t="s">
        <v>51</v>
      </c>
    </row>
    <row r="10" spans="1:10" s="77" customFormat="1" ht="60" customHeight="1" x14ac:dyDescent="0.15">
      <c r="A10" s="5" t="s">
        <v>12</v>
      </c>
      <c r="B10" s="5" t="s">
        <v>246</v>
      </c>
      <c r="C10" s="5" t="s">
        <v>247</v>
      </c>
      <c r="D10" s="6">
        <v>4.0999999999999996</v>
      </c>
      <c r="E10" s="6">
        <v>4.54</v>
      </c>
      <c r="F10" s="8">
        <v>0</v>
      </c>
      <c r="G10" s="8">
        <v>4.29</v>
      </c>
      <c r="H10" s="8">
        <v>4.08</v>
      </c>
      <c r="I10" s="74">
        <v>4.67</v>
      </c>
      <c r="J10" s="7" t="s">
        <v>51</v>
      </c>
    </row>
    <row r="11" spans="1:10" ht="60" customHeight="1" x14ac:dyDescent="0.15">
      <c r="A11" s="5" t="s">
        <v>12</v>
      </c>
      <c r="B11" s="5" t="s">
        <v>62</v>
      </c>
      <c r="C11" s="5" t="s">
        <v>63</v>
      </c>
      <c r="D11" s="8">
        <v>4.05</v>
      </c>
      <c r="E11" s="8">
        <f>AVERAGE(4.32, 3.95)</f>
        <v>4.1349999999999998</v>
      </c>
      <c r="F11" s="8">
        <f>AVERAGE(4.27,4)</f>
        <v>4.1349999999999998</v>
      </c>
      <c r="G11" s="8">
        <v>4.07</v>
      </c>
      <c r="H11" s="8">
        <v>4.04</v>
      </c>
      <c r="I11" s="74">
        <f>AVERAGE(4.15,4.05)</f>
        <v>4.0999999999999996</v>
      </c>
      <c r="J11" s="7" t="s">
        <v>51</v>
      </c>
    </row>
    <row r="12" spans="1:10" ht="60" customHeight="1" x14ac:dyDescent="0.15">
      <c r="A12" s="37" t="s">
        <v>12</v>
      </c>
      <c r="B12" s="38" t="s">
        <v>248</v>
      </c>
      <c r="C12" s="5" t="s">
        <v>249</v>
      </c>
      <c r="E12" s="36">
        <f>AVERAGE(4.47,4.22)</f>
        <v>4.3449999999999998</v>
      </c>
      <c r="F12" s="36">
        <f>AVERAGE(4.56,4.46)</f>
        <v>4.51</v>
      </c>
      <c r="G12" s="36">
        <f>AVERAGE(4.03,4.36)</f>
        <v>4.1950000000000003</v>
      </c>
      <c r="H12" s="36">
        <v>4.26</v>
      </c>
      <c r="I12" s="74" t="s">
        <v>243</v>
      </c>
      <c r="J12" s="7" t="s">
        <v>51</v>
      </c>
    </row>
    <row r="13" spans="1:10" ht="60" customHeight="1" x14ac:dyDescent="0.15">
      <c r="A13" s="5" t="s">
        <v>12</v>
      </c>
      <c r="B13" s="5" t="s">
        <v>87</v>
      </c>
      <c r="C13" s="5" t="s">
        <v>250</v>
      </c>
      <c r="D13" s="6">
        <v>3.28</v>
      </c>
      <c r="E13" s="6">
        <v>3.52</v>
      </c>
      <c r="F13" s="6">
        <v>3.35</v>
      </c>
      <c r="G13" s="6">
        <v>3.34</v>
      </c>
      <c r="H13" s="6">
        <v>3.37</v>
      </c>
      <c r="I13" s="74">
        <v>3.29</v>
      </c>
      <c r="J13" s="7" t="s">
        <v>51</v>
      </c>
    </row>
    <row r="14" spans="1:10" ht="60" customHeight="1" x14ac:dyDescent="0.15">
      <c r="A14" s="5" t="s">
        <v>12</v>
      </c>
      <c r="B14" s="5" t="s">
        <v>251</v>
      </c>
      <c r="C14" s="38" t="s">
        <v>252</v>
      </c>
      <c r="D14" s="6">
        <v>2.94</v>
      </c>
      <c r="E14" s="6">
        <v>3.53</v>
      </c>
      <c r="F14" s="6">
        <v>3.18</v>
      </c>
      <c r="G14" s="6">
        <v>3.15</v>
      </c>
      <c r="H14" s="6">
        <v>3.57</v>
      </c>
      <c r="I14" s="74">
        <v>3.25</v>
      </c>
      <c r="J14" s="7" t="s">
        <v>51</v>
      </c>
    </row>
    <row r="15" spans="1:10" ht="60" customHeight="1" x14ac:dyDescent="0.15">
      <c r="A15" s="5" t="s">
        <v>12</v>
      </c>
      <c r="B15" s="5" t="s">
        <v>87</v>
      </c>
      <c r="C15" s="38" t="s">
        <v>253</v>
      </c>
      <c r="D15" s="6">
        <v>4.12</v>
      </c>
      <c r="E15" s="6">
        <v>4.1500000000000004</v>
      </c>
      <c r="F15" s="6">
        <f>AVERAGE(4.22,4)</f>
        <v>4.1099999999999994</v>
      </c>
      <c r="G15" s="6">
        <v>4.04</v>
      </c>
      <c r="H15" s="6">
        <v>4.07</v>
      </c>
      <c r="I15" s="74">
        <f>AVERAGE(4.23,4.09)</f>
        <v>4.16</v>
      </c>
      <c r="J15" s="7" t="s">
        <v>51</v>
      </c>
    </row>
    <row r="16" spans="1:10" ht="76.5" customHeight="1" x14ac:dyDescent="0.15">
      <c r="A16" s="9" t="s">
        <v>12</v>
      </c>
      <c r="B16" s="5" t="s">
        <v>254</v>
      </c>
      <c r="C16" s="48" t="s">
        <v>255</v>
      </c>
      <c r="D16" s="10">
        <v>4.4400000000000004</v>
      </c>
      <c r="E16" s="36">
        <v>4.5999999999999996</v>
      </c>
      <c r="F16" s="36">
        <v>4.9400000000000004</v>
      </c>
      <c r="G16" s="36">
        <v>4.9000000000000004</v>
      </c>
      <c r="H16" s="36">
        <v>4.7699999999999996</v>
      </c>
      <c r="I16" s="74">
        <v>5</v>
      </c>
      <c r="J16" s="7" t="s">
        <v>51</v>
      </c>
    </row>
    <row r="17" spans="1:10" ht="60" customHeight="1" x14ac:dyDescent="0.15">
      <c r="A17" s="9" t="s">
        <v>12</v>
      </c>
      <c r="B17" s="5" t="s">
        <v>254</v>
      </c>
      <c r="C17" s="5" t="s">
        <v>256</v>
      </c>
      <c r="D17" s="10">
        <v>4</v>
      </c>
      <c r="E17" s="39">
        <v>4.7</v>
      </c>
      <c r="F17" s="39">
        <v>4.2</v>
      </c>
      <c r="G17" s="39">
        <v>4.04</v>
      </c>
      <c r="H17" s="39">
        <v>4.24</v>
      </c>
      <c r="I17" s="74">
        <v>4.42</v>
      </c>
      <c r="J17" s="7" t="s">
        <v>51</v>
      </c>
    </row>
    <row r="18" spans="1:10" ht="60" customHeight="1" x14ac:dyDescent="0.15">
      <c r="A18" s="9" t="s">
        <v>12</v>
      </c>
      <c r="B18" s="5" t="s">
        <v>119</v>
      </c>
      <c r="C18" s="9" t="s">
        <v>120</v>
      </c>
      <c r="D18" s="10">
        <v>3.38</v>
      </c>
      <c r="E18" s="36">
        <v>4.26</v>
      </c>
      <c r="F18" s="36">
        <v>4.54</v>
      </c>
      <c r="G18" s="36">
        <v>3.78</v>
      </c>
      <c r="H18" s="36">
        <v>3.95</v>
      </c>
      <c r="I18" s="74">
        <v>4.17</v>
      </c>
      <c r="J18" s="7" t="s">
        <v>51</v>
      </c>
    </row>
    <row r="19" spans="1:10" ht="60" customHeight="1" x14ac:dyDescent="0.15">
      <c r="A19" s="5" t="s">
        <v>12</v>
      </c>
      <c r="B19" s="5" t="s">
        <v>134</v>
      </c>
      <c r="C19" s="5" t="s">
        <v>257</v>
      </c>
      <c r="D19" s="6">
        <v>4.18</v>
      </c>
      <c r="E19" s="50">
        <v>4</v>
      </c>
      <c r="F19" s="36">
        <v>4.2</v>
      </c>
      <c r="G19" s="36">
        <v>4.09</v>
      </c>
      <c r="H19" s="36">
        <v>4.01</v>
      </c>
      <c r="I19" s="74">
        <v>3.95</v>
      </c>
      <c r="J19" s="7" t="s">
        <v>51</v>
      </c>
    </row>
    <row r="20" spans="1:10" ht="60" customHeight="1" x14ac:dyDescent="0.15">
      <c r="A20" s="5" t="s">
        <v>12</v>
      </c>
      <c r="B20" s="5" t="s">
        <v>134</v>
      </c>
      <c r="C20" s="48" t="s">
        <v>258</v>
      </c>
      <c r="D20" s="10">
        <v>3.45</v>
      </c>
      <c r="E20" s="6">
        <v>4.2699999999999996</v>
      </c>
      <c r="F20" s="6">
        <v>4.12</v>
      </c>
      <c r="G20" s="6">
        <v>4.42</v>
      </c>
      <c r="H20" s="6">
        <v>4</v>
      </c>
      <c r="I20" s="74">
        <v>3.63</v>
      </c>
      <c r="J20" s="7" t="s">
        <v>51</v>
      </c>
    </row>
    <row r="21" spans="1:10" s="73" customFormat="1" ht="60" customHeight="1" x14ac:dyDescent="0.15">
      <c r="A21" s="38"/>
      <c r="B21" s="38" t="s">
        <v>134</v>
      </c>
      <c r="C21" s="69" t="s">
        <v>259</v>
      </c>
      <c r="D21" s="70"/>
      <c r="E21" s="71"/>
      <c r="F21" s="71"/>
      <c r="G21" s="71"/>
      <c r="H21" s="71">
        <v>4.07</v>
      </c>
      <c r="I21" s="74">
        <v>3.69</v>
      </c>
      <c r="J21" s="72" t="s">
        <v>51</v>
      </c>
    </row>
    <row r="22" spans="1:10" ht="60" customHeight="1" x14ac:dyDescent="0.15">
      <c r="A22" s="5" t="s">
        <v>12</v>
      </c>
      <c r="B22" s="5" t="s">
        <v>139</v>
      </c>
      <c r="C22" s="5" t="s">
        <v>260</v>
      </c>
      <c r="D22" s="6">
        <v>3.97</v>
      </c>
      <c r="E22" s="6" t="s">
        <v>261</v>
      </c>
      <c r="F22" s="6">
        <v>4.1500000000000004</v>
      </c>
      <c r="G22" s="6">
        <v>4.08</v>
      </c>
      <c r="H22" s="6">
        <v>4.5</v>
      </c>
      <c r="I22" s="74">
        <v>3.95</v>
      </c>
      <c r="J22" s="7" t="s">
        <v>51</v>
      </c>
    </row>
    <row r="23" spans="1:10" ht="60" customHeight="1" x14ac:dyDescent="0.15">
      <c r="A23" s="5" t="s">
        <v>12</v>
      </c>
      <c r="B23" s="5" t="s">
        <v>142</v>
      </c>
      <c r="C23" s="5" t="s">
        <v>262</v>
      </c>
      <c r="D23" s="8">
        <v>4.1100000000000003</v>
      </c>
      <c r="E23" s="8">
        <v>4.0049999999999999</v>
      </c>
      <c r="F23" s="8">
        <v>4.0199999999999996</v>
      </c>
      <c r="G23" s="8">
        <v>3.87</v>
      </c>
      <c r="H23" s="8">
        <v>3.94</v>
      </c>
      <c r="I23" s="74" t="s">
        <v>243</v>
      </c>
      <c r="J23" s="7" t="s">
        <v>51</v>
      </c>
    </row>
    <row r="24" spans="1:10" ht="60" customHeight="1" x14ac:dyDescent="0.15">
      <c r="A24" s="5" t="s">
        <v>12</v>
      </c>
      <c r="B24" s="5" t="s">
        <v>153</v>
      </c>
      <c r="C24" s="5" t="s">
        <v>154</v>
      </c>
      <c r="D24" s="6">
        <v>4.1900000000000004</v>
      </c>
      <c r="E24" s="6">
        <v>4.57</v>
      </c>
      <c r="F24" s="6">
        <v>4.46</v>
      </c>
      <c r="G24" s="6">
        <v>4.43</v>
      </c>
      <c r="H24" s="6">
        <v>4.38</v>
      </c>
      <c r="I24" s="74">
        <v>4.17</v>
      </c>
      <c r="J24" s="7" t="s">
        <v>51</v>
      </c>
    </row>
    <row r="25" spans="1:10" ht="60" customHeight="1" x14ac:dyDescent="0.15">
      <c r="A25" s="9" t="s">
        <v>12</v>
      </c>
      <c r="B25" s="5" t="s">
        <v>263</v>
      </c>
      <c r="C25" s="48" t="s">
        <v>264</v>
      </c>
      <c r="D25" s="10">
        <v>3.02</v>
      </c>
      <c r="E25" s="36">
        <v>3.27</v>
      </c>
      <c r="F25" s="36">
        <v>4.13</v>
      </c>
      <c r="G25" s="36">
        <v>4.03</v>
      </c>
      <c r="H25" s="36">
        <v>3.55</v>
      </c>
      <c r="I25" s="74">
        <v>3.29</v>
      </c>
      <c r="J25" s="7" t="s">
        <v>51</v>
      </c>
    </row>
    <row r="26" spans="1:10" ht="60" customHeight="1" x14ac:dyDescent="0.15">
      <c r="A26" s="15" t="s">
        <v>12</v>
      </c>
      <c r="B26" s="18" t="s">
        <v>183</v>
      </c>
      <c r="C26" s="5" t="s">
        <v>265</v>
      </c>
      <c r="D26" s="8"/>
      <c r="E26" s="8">
        <v>4.09</v>
      </c>
      <c r="F26" s="8">
        <v>4.05</v>
      </c>
      <c r="G26" s="8">
        <v>4.09</v>
      </c>
      <c r="H26" s="8">
        <v>4.12</v>
      </c>
      <c r="I26" s="74">
        <v>4.01</v>
      </c>
      <c r="J26" s="7" t="s">
        <v>51</v>
      </c>
    </row>
    <row r="27" spans="1:10" ht="60" customHeight="1" x14ac:dyDescent="0.15">
      <c r="A27" s="5" t="s">
        <v>12</v>
      </c>
      <c r="B27" s="5" t="s">
        <v>266</v>
      </c>
      <c r="C27" s="5" t="s">
        <v>267</v>
      </c>
      <c r="D27" s="8">
        <v>3.88</v>
      </c>
      <c r="E27" s="8">
        <v>3.87</v>
      </c>
      <c r="F27" s="8">
        <f>AVERAGE(4.07,3.83)</f>
        <v>3.95</v>
      </c>
      <c r="G27" s="8">
        <v>3.91</v>
      </c>
      <c r="H27" s="8">
        <v>3.94</v>
      </c>
      <c r="I27" s="74">
        <v>3.94</v>
      </c>
      <c r="J27" s="7" t="s">
        <v>51</v>
      </c>
    </row>
    <row r="28" spans="1:10" ht="60.5" customHeight="1" x14ac:dyDescent="0.15">
      <c r="A28" s="13" t="s">
        <v>12</v>
      </c>
      <c r="B28" s="5" t="s">
        <v>268</v>
      </c>
      <c r="C28" s="15" t="s">
        <v>269</v>
      </c>
      <c r="D28" s="10">
        <v>3.87</v>
      </c>
      <c r="E28" s="8">
        <f>AVERAGE(4.1,4.2)</f>
        <v>4.1500000000000004</v>
      </c>
      <c r="F28" s="8">
        <f>AVERAGE(3.8,4.04)</f>
        <v>3.92</v>
      </c>
      <c r="G28" s="8">
        <f>AVERAGE(3.75,3.92)</f>
        <v>3.835</v>
      </c>
      <c r="H28" s="8">
        <f>AVERAGE(3.68,4.04)</f>
        <v>3.8600000000000003</v>
      </c>
      <c r="I28" s="74">
        <v>3.71</v>
      </c>
      <c r="J28" s="7" t="s">
        <v>51</v>
      </c>
    </row>
    <row r="29" spans="1:10" ht="60" customHeight="1" x14ac:dyDescent="0.15">
      <c r="A29" s="13" t="s">
        <v>12</v>
      </c>
      <c r="B29" s="5" t="s">
        <v>268</v>
      </c>
      <c r="C29" s="15" t="s">
        <v>270</v>
      </c>
      <c r="D29" s="10">
        <v>3.25</v>
      </c>
      <c r="E29" s="10">
        <f>AVERAGE(3.8,3.8)</f>
        <v>3.8</v>
      </c>
      <c r="F29" s="10">
        <v>3.8</v>
      </c>
      <c r="G29" s="10">
        <f>AVERAGE(3.74,3.78)</f>
        <v>3.76</v>
      </c>
      <c r="H29" s="10">
        <f>AVERAGE(4.06,4.14)</f>
        <v>4.0999999999999996</v>
      </c>
      <c r="I29" s="74">
        <v>3.91</v>
      </c>
      <c r="J29" s="7" t="s">
        <v>51</v>
      </c>
    </row>
    <row r="30" spans="1:10" ht="56" x14ac:dyDescent="0.15">
      <c r="A30" s="9" t="s">
        <v>12</v>
      </c>
      <c r="B30" s="5" t="s">
        <v>271</v>
      </c>
      <c r="C30" s="48" t="s">
        <v>272</v>
      </c>
      <c r="D30" s="10">
        <v>3</v>
      </c>
      <c r="E30" s="10">
        <v>3.89</v>
      </c>
      <c r="F30" s="10">
        <v>4.08</v>
      </c>
      <c r="G30" s="10">
        <v>3.54</v>
      </c>
      <c r="H30" s="10">
        <v>4</v>
      </c>
      <c r="I30" s="74">
        <v>3.71</v>
      </c>
      <c r="J30" s="7" t="s">
        <v>51</v>
      </c>
    </row>
    <row r="31" spans="1:10" ht="60" customHeight="1" x14ac:dyDescent="0.15">
      <c r="A31" s="5" t="s">
        <v>12</v>
      </c>
      <c r="B31" s="9" t="s">
        <v>273</v>
      </c>
      <c r="C31" s="9" t="s">
        <v>274</v>
      </c>
      <c r="D31" s="10">
        <v>3.83</v>
      </c>
      <c r="E31" s="36">
        <v>4.2</v>
      </c>
      <c r="F31" s="36">
        <v>4.3099999999999996</v>
      </c>
      <c r="G31" s="36">
        <v>4.17</v>
      </c>
      <c r="H31" s="36">
        <v>4.3</v>
      </c>
      <c r="I31" s="74">
        <v>3.98</v>
      </c>
      <c r="J31" s="7" t="s">
        <v>51</v>
      </c>
    </row>
    <row r="32" spans="1:10" ht="60" customHeight="1" x14ac:dyDescent="0.15">
      <c r="A32" s="5" t="s">
        <v>12</v>
      </c>
      <c r="B32" s="9" t="s">
        <v>273</v>
      </c>
      <c r="C32" s="9" t="s">
        <v>275</v>
      </c>
      <c r="D32" s="10">
        <v>3.32</v>
      </c>
      <c r="E32" s="36">
        <v>4.01</v>
      </c>
      <c r="F32" s="36">
        <v>4.07</v>
      </c>
      <c r="G32" s="36">
        <v>3.98</v>
      </c>
      <c r="H32" s="36">
        <v>4.13</v>
      </c>
      <c r="I32" s="74">
        <v>4.0999999999999996</v>
      </c>
      <c r="J32" s="7" t="s">
        <v>51</v>
      </c>
    </row>
    <row r="33" spans="1:10" ht="60" customHeight="1" x14ac:dyDescent="0.15">
      <c r="A33" s="5" t="s">
        <v>12</v>
      </c>
      <c r="B33" s="5" t="s">
        <v>273</v>
      </c>
      <c r="C33" s="5" t="s">
        <v>276</v>
      </c>
      <c r="D33" s="8">
        <f>AVERAGE(4.09,4.35)</f>
        <v>4.22</v>
      </c>
      <c r="E33" s="8">
        <f>AVERAGE(4.45,4.12)</f>
        <v>4.2850000000000001</v>
      </c>
      <c r="F33" s="8">
        <f>AVERAGE(4.21,4.41)</f>
        <v>4.3100000000000005</v>
      </c>
      <c r="G33" s="8">
        <f>AVERAGE(4.24,4.11)</f>
        <v>4.1750000000000007</v>
      </c>
      <c r="H33" s="8">
        <v>4.2</v>
      </c>
      <c r="I33" s="74">
        <v>3.95</v>
      </c>
      <c r="J33" s="7" t="s">
        <v>51</v>
      </c>
    </row>
    <row r="34" spans="1:10" ht="60" customHeight="1" x14ac:dyDescent="0.15">
      <c r="A34" s="9" t="s">
        <v>12</v>
      </c>
      <c r="B34" s="5" t="s">
        <v>277</v>
      </c>
      <c r="C34" s="5" t="s">
        <v>278</v>
      </c>
      <c r="D34" s="10">
        <v>3.27</v>
      </c>
      <c r="E34" s="10">
        <v>4</v>
      </c>
      <c r="F34" s="10">
        <v>4.09</v>
      </c>
      <c r="G34" s="10">
        <v>3.78</v>
      </c>
      <c r="H34" s="10">
        <v>4.1900000000000004</v>
      </c>
      <c r="I34" s="74">
        <v>4.16</v>
      </c>
      <c r="J34" s="7" t="s">
        <v>51</v>
      </c>
    </row>
    <row r="35" spans="1:10" ht="60" customHeight="1" x14ac:dyDescent="0.15">
      <c r="A35" s="9" t="s">
        <v>12</v>
      </c>
      <c r="B35" s="5" t="s">
        <v>279</v>
      </c>
      <c r="C35" s="9" t="s">
        <v>280</v>
      </c>
      <c r="D35" s="10">
        <v>4.04</v>
      </c>
      <c r="E35" s="10">
        <v>4.3</v>
      </c>
      <c r="F35" s="10">
        <v>4.12</v>
      </c>
      <c r="G35" s="10">
        <v>4.13</v>
      </c>
      <c r="H35" s="10">
        <v>4.26</v>
      </c>
      <c r="I35" s="74">
        <v>4.34</v>
      </c>
      <c r="J35" s="7" t="s">
        <v>51</v>
      </c>
    </row>
    <row r="36" spans="1:10" ht="60" customHeight="1" x14ac:dyDescent="0.15">
      <c r="A36" s="9" t="s">
        <v>12</v>
      </c>
      <c r="B36" s="5" t="s">
        <v>281</v>
      </c>
      <c r="C36" s="9" t="s">
        <v>282</v>
      </c>
      <c r="D36" s="10">
        <v>3.5</v>
      </c>
      <c r="E36" s="10">
        <v>3.77</v>
      </c>
      <c r="F36" s="10">
        <v>3.97</v>
      </c>
      <c r="G36" s="10">
        <v>4.0599999999999996</v>
      </c>
      <c r="H36" s="10">
        <v>4.04</v>
      </c>
      <c r="I36" s="74">
        <v>3.66</v>
      </c>
      <c r="J36" s="7" t="s">
        <v>51</v>
      </c>
    </row>
    <row r="37" spans="1:10" ht="60" customHeight="1" x14ac:dyDescent="0.15">
      <c r="A37" s="9" t="s">
        <v>12</v>
      </c>
      <c r="B37" s="5" t="s">
        <v>283</v>
      </c>
      <c r="C37" s="9" t="s">
        <v>284</v>
      </c>
      <c r="D37" s="10">
        <v>3.7</v>
      </c>
      <c r="E37" s="36">
        <v>4.16</v>
      </c>
      <c r="F37" s="36">
        <v>4.18</v>
      </c>
      <c r="G37" s="36">
        <v>4.05</v>
      </c>
      <c r="H37" s="36">
        <v>3.89</v>
      </c>
      <c r="I37" s="74">
        <v>3.72</v>
      </c>
      <c r="J37" s="7" t="s">
        <v>51</v>
      </c>
    </row>
    <row r="38" spans="1:10" ht="60" customHeight="1" x14ac:dyDescent="0.15">
      <c r="A38" s="9" t="s">
        <v>12</v>
      </c>
      <c r="B38" s="5" t="s">
        <v>219</v>
      </c>
      <c r="C38" s="9" t="s">
        <v>285</v>
      </c>
      <c r="D38" s="10">
        <v>4.82</v>
      </c>
      <c r="E38" s="36">
        <v>4.25</v>
      </c>
      <c r="F38" s="36">
        <v>4.68</v>
      </c>
      <c r="G38" s="36">
        <v>4.5999999999999996</v>
      </c>
      <c r="H38" s="36">
        <v>4.4800000000000004</v>
      </c>
      <c r="I38" s="74">
        <v>4.13</v>
      </c>
      <c r="J38" s="7" t="s">
        <v>51</v>
      </c>
    </row>
    <row r="39" spans="1:10" ht="60" customHeight="1" x14ac:dyDescent="0.15">
      <c r="A39" s="9" t="s">
        <v>12</v>
      </c>
      <c r="B39" s="5" t="s">
        <v>221</v>
      </c>
      <c r="C39" s="9" t="s">
        <v>286</v>
      </c>
      <c r="D39" s="10">
        <v>3.45</v>
      </c>
      <c r="E39" s="36">
        <v>3.58</v>
      </c>
      <c r="F39" s="36">
        <v>4</v>
      </c>
      <c r="G39" s="36">
        <v>3.39</v>
      </c>
      <c r="H39" s="36">
        <v>3.52</v>
      </c>
      <c r="I39" s="74">
        <v>4</v>
      </c>
      <c r="J39" s="7" t="s">
        <v>51</v>
      </c>
    </row>
    <row r="40" spans="1:10" ht="60" customHeight="1" x14ac:dyDescent="0.15">
      <c r="A40" s="9" t="s">
        <v>12</v>
      </c>
      <c r="B40" s="5" t="s">
        <v>287</v>
      </c>
      <c r="C40" s="49" t="s">
        <v>288</v>
      </c>
      <c r="D40" s="40">
        <v>4.03</v>
      </c>
      <c r="E40" s="41">
        <v>4.74</v>
      </c>
      <c r="F40" s="36">
        <v>4.88</v>
      </c>
      <c r="G40" s="36">
        <v>4.4800000000000004</v>
      </c>
      <c r="H40" s="36">
        <v>4.87</v>
      </c>
      <c r="I40" s="74">
        <v>4.91</v>
      </c>
      <c r="J40" s="7" t="s">
        <v>51</v>
      </c>
    </row>
    <row r="41" spans="1:10" ht="60" customHeight="1" x14ac:dyDescent="0.15">
      <c r="A41" s="11"/>
      <c r="C41" s="42" t="s">
        <v>289</v>
      </c>
      <c r="D41" s="43">
        <f t="shared" ref="D41:I41" si="0">AVERAGE(D2:D40)</f>
        <v>3.7971428571428567</v>
      </c>
      <c r="E41" s="43">
        <f t="shared" si="0"/>
        <v>4.101081081081082</v>
      </c>
      <c r="F41" s="43">
        <f t="shared" si="0"/>
        <v>4.0210526315789474</v>
      </c>
      <c r="G41" s="53">
        <f t="shared" si="0"/>
        <v>4.008815789473684</v>
      </c>
      <c r="H41" s="53">
        <f t="shared" si="0"/>
        <v>4.0794871794871783</v>
      </c>
      <c r="I41" s="53">
        <f t="shared" si="0"/>
        <v>3.9890277777777774</v>
      </c>
    </row>
    <row r="42" spans="1:10" ht="60" customHeight="1" x14ac:dyDescent="0.2">
      <c r="C42" s="44" t="s">
        <v>290</v>
      </c>
      <c r="D42" s="45">
        <v>4</v>
      </c>
      <c r="E42" s="45">
        <v>4</v>
      </c>
      <c r="F42" s="45">
        <v>4</v>
      </c>
      <c r="G42" s="45">
        <v>4</v>
      </c>
      <c r="H42" s="45">
        <v>4</v>
      </c>
      <c r="I42" s="45">
        <v>4</v>
      </c>
    </row>
    <row r="43" spans="1:10" ht="60" customHeight="1" x14ac:dyDescent="0.2">
      <c r="C43" s="44" t="s">
        <v>291</v>
      </c>
      <c r="D43" s="46">
        <f t="shared" ref="D43:I43" si="1">(D41/D42)*100</f>
        <v>94.928571428571416</v>
      </c>
      <c r="E43" s="46">
        <f t="shared" si="1"/>
        <v>102.52702702702705</v>
      </c>
      <c r="F43" s="46">
        <f t="shared" si="1"/>
        <v>100.52631578947368</v>
      </c>
      <c r="G43" s="46">
        <f t="shared" si="1"/>
        <v>100.2203947368421</v>
      </c>
      <c r="H43" s="46">
        <f t="shared" si="1"/>
        <v>101.98717948717946</v>
      </c>
      <c r="I43" s="46">
        <f t="shared" si="1"/>
        <v>99.725694444444429</v>
      </c>
    </row>
  </sheetData>
  <sortState xmlns:xlrd2="http://schemas.microsoft.com/office/spreadsheetml/2017/richdata2" ref="A2:J40">
    <sortCondition ref="B2:B40"/>
    <sortCondition ref="C2:C40"/>
  </sortState>
  <pageMargins left="0.7" right="0.7" top="0.75" bottom="0.75" header="0.3" footer="0.3"/>
  <pageSetup paperSize="8"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e4be07-ee0c-47dc-b8e5-707103d38ad2" xsi:nil="true"/>
    <lcf76f155ced4ddcb4097134ff3c332f xmlns="640f5499-381e-41fe-876a-7ceb37a3d031">
      <Terms xmlns="http://schemas.microsoft.com/office/infopath/2007/PartnerControls"/>
    </lcf76f155ced4ddcb4097134ff3c332f>
    <_Flow_SignoffStatus xmlns="640f5499-381e-41fe-876a-7ceb37a3d0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3448E00B7F0224982907FA13D1BFECC" ma:contentTypeVersion="20" ma:contentTypeDescription="Creare un nuovo documento." ma:contentTypeScope="" ma:versionID="5f136b4f2faafe07aad815c26dff565b">
  <xsd:schema xmlns:xsd="http://www.w3.org/2001/XMLSchema" xmlns:xs="http://www.w3.org/2001/XMLSchema" xmlns:p="http://schemas.microsoft.com/office/2006/metadata/properties" xmlns:ns2="8fe4be07-ee0c-47dc-b8e5-707103d38ad2" xmlns:ns3="640f5499-381e-41fe-876a-7ceb37a3d031" targetNamespace="http://schemas.microsoft.com/office/2006/metadata/properties" ma:root="true" ma:fieldsID="77c6c7f3ea5be64a0cdae85aea9c17e5" ns2:_="" ns3:_="">
    <xsd:import namespace="8fe4be07-ee0c-47dc-b8e5-707103d38ad2"/>
    <xsd:import namespace="640f5499-381e-41fe-876a-7ceb37a3d03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LastSharedByUser" ma:index="10" nillable="true" ma:displayName="Autore ultima condivisione" ma:description="" ma:internalName="LastSharedByUser" ma:readOnly="true">
      <xsd:simpleType>
        <xsd:restriction base="dms:Note">
          <xsd:maxLength value="255"/>
        </xsd:restriction>
      </xsd:simpleType>
    </xsd:element>
    <xsd:element name="LastSharedByTime" ma:index="11" nillable="true" ma:displayName="Ora ultima condivisione" ma:description="" ma:internalName="LastSharedByTime" ma:readOnly="true">
      <xsd:simpleType>
        <xsd:restriction base="dms:DateTime"/>
      </xsd:simpleType>
    </xsd:element>
    <xsd:element name="TaxCatchAll" ma:index="24"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0f5499-381e-41fe-876a-7ceb37a3d03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o consenso" ma:internalName="Stato_x0020_consenso">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C3249-7169-451F-B23E-B4AA9B2D6CE7}">
  <ds:schemaRefs>
    <ds:schemaRef ds:uri="http://schemas.microsoft.com/sharepoint/v3/contenttype/forms"/>
  </ds:schemaRefs>
</ds:datastoreItem>
</file>

<file path=customXml/itemProps2.xml><?xml version="1.0" encoding="utf-8"?>
<ds:datastoreItem xmlns:ds="http://schemas.openxmlformats.org/officeDocument/2006/customXml" ds:itemID="{0C586290-A3A7-459B-9715-60A88267989C}">
  <ds:schemaRefs>
    <ds:schemaRef ds:uri="http://purl.org/dc/term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640f5499-381e-41fe-876a-7ceb37a3d031"/>
    <ds:schemaRef ds:uri="8fe4be07-ee0c-47dc-b8e5-707103d38ad2"/>
    <ds:schemaRef ds:uri="http://purl.org/dc/dcmitype/"/>
  </ds:schemaRefs>
</ds:datastoreItem>
</file>

<file path=customXml/itemProps3.xml><?xml version="1.0" encoding="utf-8"?>
<ds:datastoreItem xmlns:ds="http://schemas.openxmlformats.org/officeDocument/2006/customXml" ds:itemID="{A7D0092C-8B13-4698-82FF-DA42BDC7EF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4be07-ee0c-47dc-b8e5-707103d38ad2"/>
    <ds:schemaRef ds:uri="640f5499-381e-41fe-876a-7ceb37a3d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22</vt:i4>
      </vt:variant>
    </vt:vector>
  </HeadingPairs>
  <TitlesOfParts>
    <vt:vector size="24" baseType="lpstr">
      <vt:lpstr>CS_DETTAGLIO STRUTTURE</vt:lpstr>
      <vt:lpstr>CS_TOTALE_DG</vt:lpstr>
      <vt:lpstr>'CS_DETTAGLIO STRUTTURE'!Area_stampa</vt:lpstr>
      <vt:lpstr>'CS_DETTAGLIO STRUTTURE'!Print_Area_0</vt:lpstr>
      <vt:lpstr>'CS_DETTAGLIO STRUTTURE'!Print_Area_0_0</vt:lpstr>
      <vt:lpstr>'CS_DETTAGLIO STRUTTURE'!Print_Area_0_0_0</vt:lpstr>
      <vt:lpstr>'CS_DETTAGLIO STRUTTURE'!Print_Area_0_0_0_0</vt:lpstr>
      <vt:lpstr>'CS_DETTAGLIO STRUTTURE'!Print_Area_0_0_0_0_0</vt:lpstr>
      <vt:lpstr>'CS_DETTAGLIO STRUTTURE'!Print_Area_0_0_0_0_0_0</vt:lpstr>
      <vt:lpstr>'CS_DETTAGLIO STRUTTURE'!Print_Area_0_0_0_0_0_0_0</vt:lpstr>
      <vt:lpstr>'CS_DETTAGLIO STRUTTURE'!Print_Area_0_0_0_0_0_0_0_0</vt:lpstr>
      <vt:lpstr>'CS_DETTAGLIO STRUTTURE'!Print_Area_0_0_0_0_0_0_0_0_0</vt:lpstr>
      <vt:lpstr>'CS_DETTAGLIO STRUTTURE'!Print_Area_0_0_0_0_0_0_0_0_0_0</vt:lpstr>
      <vt:lpstr>'CS_DETTAGLIO STRUTTURE'!Print_Titles_0</vt:lpstr>
      <vt:lpstr>'CS_DETTAGLIO STRUTTURE'!Print_Titles_0_0</vt:lpstr>
      <vt:lpstr>'CS_DETTAGLIO STRUTTURE'!Print_Titles_0_0_0</vt:lpstr>
      <vt:lpstr>'CS_DETTAGLIO STRUTTURE'!Print_Titles_0_0_0_0</vt:lpstr>
      <vt:lpstr>'CS_DETTAGLIO STRUTTURE'!Print_Titles_0_0_0_0_0</vt:lpstr>
      <vt:lpstr>'CS_DETTAGLIO STRUTTURE'!Print_Titles_0_0_0_0_0_0</vt:lpstr>
      <vt:lpstr>'CS_DETTAGLIO STRUTTURE'!Print_Titles_0_0_0_0_0_0_0</vt:lpstr>
      <vt:lpstr>'CS_DETTAGLIO STRUTTURE'!Print_Titles_0_0_0_0_0_0_0_0</vt:lpstr>
      <vt:lpstr>'CS_DETTAGLIO STRUTTURE'!Print_Titles_0_0_0_0_0_0_0_0_0</vt:lpstr>
      <vt:lpstr>'CS_DETTAGLIO STRUTTURE'!Print_Titles_0_0_0_0_0_0_0_0_0_0</vt:lpstr>
      <vt:lpstr>'CS_DETTAGLIO STRUTTURE'!Titoli_stampa</vt:lpstr>
    </vt:vector>
  </TitlesOfParts>
  <Manager/>
  <Company>Politecnico di Bari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Maurizio De Tullio</dc:creator>
  <cp:keywords/>
  <dc:description/>
  <cp:lastModifiedBy>Dott.ssa Maria Rosaria Vaccarelli</cp:lastModifiedBy>
  <cp:revision/>
  <dcterms:created xsi:type="dcterms:W3CDTF">2017-05-16T13:12:02Z</dcterms:created>
  <dcterms:modified xsi:type="dcterms:W3CDTF">2025-06-27T07:39:04Z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0x01010023448E00B7F0224982907FA13D1BFECC</vt:lpwstr>
  </property>
  <property fmtid="{D5CDD505-2E9C-101B-9397-08002B2CF9AE}" pid="3" name="MediaServiceImageTags">
    <vt:lpwstr/>
  </property>
</Properties>
</file>